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450" windowHeight="6030" tabRatio="783" activeTab="11"/>
  </bookViews>
  <sheets>
    <sheet name="1.1.sz.mell." sheetId="2" r:id="rId1"/>
    <sheet name="1.2.sz.mell. " sheetId="3" r:id="rId2"/>
    <sheet name="1.3.sz.mell." sheetId="4" r:id="rId3"/>
    <sheet name="1.4.sz.mell." sheetId="5" r:id="rId4"/>
    <sheet name="2.1.sz.mell  " sheetId="6" r:id="rId5"/>
    <sheet name="2.2.sz.mell  " sheetId="7" r:id="rId6"/>
    <sheet name="3.sz.mell." sheetId="9" r:id="rId7"/>
    <sheet name="4.sz.mell." sheetId="10" r:id="rId8"/>
    <sheet name="5.1 sz. mell. " sheetId="11" r:id="rId9"/>
    <sheet name="5.2 sz mell." sheetId="61" r:id="rId10"/>
    <sheet name="5.3 sz mell." sheetId="60" r:id="rId11"/>
    <sheet name="6. sz. mell" sheetId="12" r:id="rId12"/>
    <sheet name="6.1.sz.mell." sheetId="40" r:id="rId13"/>
    <sheet name="6.2.sz.mell." sheetId="39" r:id="rId14"/>
    <sheet name="6.3.sz.mell." sheetId="47" r:id="rId15"/>
    <sheet name="7.1. sz. mell" sheetId="13" r:id="rId16"/>
    <sheet name="7.2. sz. mell" sheetId="15" r:id="rId17"/>
    <sheet name="7.3. sz. mell" sheetId="16" r:id="rId18"/>
    <sheet name="8. sz. mell" sheetId="18" r:id="rId19"/>
    <sheet name="8.1.sz.mell." sheetId="42" r:id="rId20"/>
    <sheet name="8.2.sz.mell." sheetId="41" r:id="rId21"/>
    <sheet name="8.3.sz.mell." sheetId="48" r:id="rId22"/>
    <sheet name="9. sz. mell." sheetId="19" r:id="rId23"/>
    <sheet name="9.1.sz.mell." sheetId="44" r:id="rId24"/>
    <sheet name="9.2.sz.mell." sheetId="43" r:id="rId25"/>
    <sheet name="9.3.sz.mell." sheetId="49" r:id="rId26"/>
    <sheet name="10. sz. mell." sheetId="20" r:id="rId27"/>
    <sheet name="10.1.sz.mell." sheetId="46" r:id="rId28"/>
    <sheet name="10.2.sz.mell." sheetId="45" r:id="rId29"/>
    <sheet name="10.3.sz.mell." sheetId="50" r:id="rId30"/>
    <sheet name="11.sz.mell." sheetId="54" r:id="rId31"/>
    <sheet name="11.1.sz.mell." sheetId="53" r:id="rId32"/>
    <sheet name="11.2.sz.mell." sheetId="52" r:id="rId33"/>
    <sheet name="11.3.sz.mell." sheetId="51" r:id="rId34"/>
    <sheet name="12.sz.mell." sheetId="37" r:id="rId35"/>
    <sheet name="13. sz. mell" sheetId="21" r:id="rId36"/>
    <sheet name="14.sz.mell" sheetId="38" r:id="rId37"/>
    <sheet name="15.sz.mell." sheetId="56" r:id="rId38"/>
    <sheet name="16.sz.mell." sheetId="58" r:id="rId39"/>
    <sheet name="1.tájékoztató" sheetId="22" r:id="rId40"/>
    <sheet name="2. tájékoztató tábla" sheetId="23" r:id="rId41"/>
    <sheet name="3. tájékoztató tábla" sheetId="24" r:id="rId42"/>
    <sheet name="4. tájékoztató tábla" sheetId="25" r:id="rId43"/>
    <sheet name="5. tájékoztató tábla" sheetId="26" r:id="rId44"/>
    <sheet name="6. tájékoztató tábla" sheetId="27" r:id="rId45"/>
    <sheet name="7.1. tájékoztató tábla" sheetId="28" r:id="rId46"/>
    <sheet name="7.2. tájékoztató tábla" sheetId="29" r:id="rId47"/>
    <sheet name="7.3. tájékoztató tábla" sheetId="30" r:id="rId48"/>
    <sheet name="8. tájékoztató tábla" sheetId="32" r:id="rId49"/>
    <sheet name="9. tájékoztató tábla " sheetId="33" r:id="rId50"/>
    <sheet name="10. tájékoztató tábla" sheetId="34" r:id="rId51"/>
    <sheet name="11.tájékoztató tábla" sheetId="35" r:id="rId52"/>
    <sheet name="12.tájékoztató tábla" sheetId="55" r:id="rId53"/>
    <sheet name="Munka1" sheetId="57" r:id="rId54"/>
  </sheets>
  <definedNames>
    <definedName name="_xlnm.Print_Titles" localSheetId="26">'10. sz. mell.'!$1:$6</definedName>
    <definedName name="_xlnm.Print_Titles" localSheetId="6">'3.sz.mell.'!$1:$4</definedName>
    <definedName name="_xlnm.Print_Titles" localSheetId="11">'6. sz. mell'!$1:$6</definedName>
    <definedName name="_xlnm.Print_Titles" localSheetId="15">'7.1. sz. mell'!$1:$6</definedName>
    <definedName name="_xlnm.Print_Titles" localSheetId="45">'7.1. tájékoztató tábla'!$2:$5</definedName>
    <definedName name="_xlnm.Print_Titles" localSheetId="16">'7.2. sz. mell'!$1:$6</definedName>
    <definedName name="_xlnm.Print_Titles" localSheetId="17">'7.3. sz. mell'!$1:$6</definedName>
    <definedName name="_xlnm.Print_Titles" localSheetId="18">'8. sz. mell'!$1:$6</definedName>
    <definedName name="_xlnm.Print_Titles" localSheetId="22">'9. sz. mell.'!$1:$6</definedName>
    <definedName name="_xlnm.Print_Area" localSheetId="0">'1.1.sz.mell.'!$A$1:$F$141</definedName>
    <definedName name="_xlnm.Print_Area" localSheetId="1">'1.2.sz.mell. '!$A$1:$E$122</definedName>
    <definedName name="_xlnm.Print_Area" localSheetId="2">'1.3.sz.mell.'!$A$1:$E$118</definedName>
    <definedName name="_xlnm.Print_Area" localSheetId="3">'1.4.sz.mell.'!$A$1:$E$124</definedName>
    <definedName name="_xlnm.Print_Area" localSheetId="39">'1.tájékoztató'!$A$1:$F$126</definedName>
    <definedName name="_xlnm.Print_Area" localSheetId="30">'11.sz.mell.'!$A$1:$E$136</definedName>
    <definedName name="_xlnm.Print_Area" localSheetId="34">'12.sz.mell.'!$A$1:$H$29</definedName>
    <definedName name="_xlnm.Print_Area" localSheetId="4">'2.1.sz.mell  '!$A$1:$J$34</definedName>
    <definedName name="_xlnm.Print_Area" localSheetId="22">'9. sz. mell.'!$A$1:$E$137</definedName>
  </definedNames>
  <calcPr calcId="124519"/>
</workbook>
</file>

<file path=xl/calcChain.xml><?xml version="1.0" encoding="utf-8"?>
<calcChain xmlns="http://schemas.openxmlformats.org/spreadsheetml/2006/main">
  <c r="D87" i="22"/>
  <c r="E63"/>
  <c r="F14" i="10"/>
  <c r="G6"/>
  <c r="G5"/>
  <c r="E62" i="3"/>
  <c r="E60" i="4"/>
  <c r="E36" i="3"/>
  <c r="D63"/>
  <c r="D7"/>
  <c r="B14" i="10" l="1"/>
  <c r="D14"/>
  <c r="E14"/>
  <c r="G14"/>
  <c r="E19" i="9"/>
  <c r="L20" i="11" l="1"/>
  <c r="L19"/>
  <c r="D82" i="41" l="1"/>
  <c r="E82"/>
  <c r="C82"/>
  <c r="C105" i="18"/>
  <c r="C78"/>
  <c r="C107" i="12"/>
  <c r="I18" i="6"/>
  <c r="C18" i="7" l="1"/>
  <c r="C87" i="3"/>
  <c r="F62" i="2" l="1"/>
  <c r="F65"/>
  <c r="F46"/>
  <c r="F49"/>
  <c r="D8"/>
  <c r="C116" l="1"/>
  <c r="C92"/>
  <c r="C104"/>
  <c r="M32" i="60" l="1"/>
  <c r="L32"/>
  <c r="K32"/>
  <c r="K24"/>
  <c r="J24"/>
  <c r="I24"/>
  <c r="H24"/>
  <c r="G24"/>
  <c r="F24"/>
  <c r="E24"/>
  <c r="D24"/>
  <c r="C24"/>
  <c r="M24" s="1"/>
  <c r="B24"/>
  <c r="M23"/>
  <c r="L23"/>
  <c r="M22"/>
  <c r="L22"/>
  <c r="M21"/>
  <c r="L21"/>
  <c r="M20"/>
  <c r="L20"/>
  <c r="M19"/>
  <c r="L19"/>
  <c r="M18"/>
  <c r="L18"/>
  <c r="L24" s="1"/>
  <c r="K15"/>
  <c r="J15"/>
  <c r="I15"/>
  <c r="H15"/>
  <c r="G15"/>
  <c r="F15"/>
  <c r="E15"/>
  <c r="D15"/>
  <c r="C15"/>
  <c r="B15"/>
  <c r="M14"/>
  <c r="L14"/>
  <c r="M13"/>
  <c r="L13"/>
  <c r="M12"/>
  <c r="L12"/>
  <c r="L11"/>
  <c r="M11" s="1"/>
  <c r="M10"/>
  <c r="L10"/>
  <c r="M9"/>
  <c r="L9"/>
  <c r="L15" s="1"/>
  <c r="M32" i="61"/>
  <c r="L32"/>
  <c r="K32"/>
  <c r="K24"/>
  <c r="J24"/>
  <c r="I24"/>
  <c r="H24"/>
  <c r="G24"/>
  <c r="F24"/>
  <c r="E24"/>
  <c r="D24"/>
  <c r="C24"/>
  <c r="M24" s="1"/>
  <c r="B24"/>
  <c r="M23"/>
  <c r="L23"/>
  <c r="M22"/>
  <c r="L22"/>
  <c r="M21"/>
  <c r="L21"/>
  <c r="M20"/>
  <c r="L20"/>
  <c r="M19"/>
  <c r="L19"/>
  <c r="M18"/>
  <c r="L18"/>
  <c r="L24" s="1"/>
  <c r="K15"/>
  <c r="J15"/>
  <c r="I15"/>
  <c r="H15"/>
  <c r="G15"/>
  <c r="F15"/>
  <c r="E15"/>
  <c r="D15"/>
  <c r="C15"/>
  <c r="B15"/>
  <c r="M14"/>
  <c r="L14"/>
  <c r="M13"/>
  <c r="L13"/>
  <c r="M12"/>
  <c r="L12"/>
  <c r="L11"/>
  <c r="M11" s="1"/>
  <c r="M10"/>
  <c r="L10"/>
  <c r="M9"/>
  <c r="L9"/>
  <c r="L15" s="1"/>
  <c r="M15" i="60" l="1"/>
  <c r="M15" i="61"/>
  <c r="D17" i="28" l="1"/>
  <c r="D13"/>
  <c r="D8"/>
  <c r="F131" i="22"/>
  <c r="E131"/>
  <c r="D131"/>
  <c r="D14"/>
  <c r="E14"/>
  <c r="F14"/>
  <c r="C20" i="56"/>
  <c r="E20"/>
  <c r="E19" i="7"/>
  <c r="D79" i="4"/>
  <c r="E79"/>
  <c r="C79"/>
  <c r="E39" i="2" l="1"/>
  <c r="E91" i="40" l="1"/>
  <c r="D91"/>
  <c r="C91"/>
  <c r="J35" i="12"/>
  <c r="K35"/>
  <c r="L35"/>
  <c r="E86" i="15" l="1"/>
  <c r="D86"/>
  <c r="E131" i="52"/>
  <c r="C82" i="3" l="1"/>
  <c r="C36"/>
  <c r="G10" i="55"/>
  <c r="G11"/>
  <c r="G12"/>
  <c r="G13"/>
  <c r="G14"/>
  <c r="G16"/>
  <c r="C16"/>
  <c r="D16"/>
  <c r="E16"/>
  <c r="F16"/>
  <c r="G10" i="35"/>
  <c r="G11"/>
  <c r="G12"/>
  <c r="G13"/>
  <c r="G14"/>
  <c r="G15"/>
  <c r="C16"/>
  <c r="D16"/>
  <c r="E16"/>
  <c r="F16"/>
  <c r="G10" i="34"/>
  <c r="G11"/>
  <c r="G12"/>
  <c r="G13"/>
  <c r="G14"/>
  <c r="G15"/>
  <c r="C16"/>
  <c r="D16"/>
  <c r="E16"/>
  <c r="F16"/>
  <c r="G10" i="33"/>
  <c r="G11"/>
  <c r="G12"/>
  <c r="G13"/>
  <c r="G14"/>
  <c r="G15"/>
  <c r="C16"/>
  <c r="D16"/>
  <c r="E16"/>
  <c r="F16"/>
  <c r="G10" i="32"/>
  <c r="G11"/>
  <c r="G12"/>
  <c r="G13"/>
  <c r="G14"/>
  <c r="G15"/>
  <c r="C16"/>
  <c r="D16"/>
  <c r="E16"/>
  <c r="F16"/>
  <c r="E4" i="30"/>
  <c r="E5"/>
  <c r="E7"/>
  <c r="E9"/>
  <c r="E10"/>
  <c r="E7" i="29"/>
  <c r="E8"/>
  <c r="E9"/>
  <c r="E10"/>
  <c r="E12"/>
  <c r="C13"/>
  <c r="C20" s="1"/>
  <c r="D13"/>
  <c r="E14"/>
  <c r="E15"/>
  <c r="E16"/>
  <c r="C17"/>
  <c r="D17"/>
  <c r="E17" s="1"/>
  <c r="E19"/>
  <c r="F6" i="28"/>
  <c r="F7"/>
  <c r="D9"/>
  <c r="E9"/>
  <c r="F8"/>
  <c r="F10"/>
  <c r="F11"/>
  <c r="F12"/>
  <c r="D20"/>
  <c r="E13"/>
  <c r="F14"/>
  <c r="F15"/>
  <c r="F16"/>
  <c r="F17"/>
  <c r="F18"/>
  <c r="F21"/>
  <c r="D22"/>
  <c r="E22"/>
  <c r="F22" s="1"/>
  <c r="F25"/>
  <c r="F26"/>
  <c r="D28"/>
  <c r="E28"/>
  <c r="F28" s="1"/>
  <c r="F30"/>
  <c r="F31"/>
  <c r="D34"/>
  <c r="E34"/>
  <c r="F34" s="1"/>
  <c r="F35"/>
  <c r="F36"/>
  <c r="F37"/>
  <c r="D38"/>
  <c r="F38" s="1"/>
  <c r="E38"/>
  <c r="F39"/>
  <c r="D16" i="27"/>
  <c r="C8" i="26"/>
  <c r="C29"/>
  <c r="D21" i="25"/>
  <c r="E21"/>
  <c r="E5" i="24"/>
  <c r="F5"/>
  <c r="G5"/>
  <c r="H5"/>
  <c r="E10"/>
  <c r="F10"/>
  <c r="G10"/>
  <c r="H10"/>
  <c r="E15"/>
  <c r="F15"/>
  <c r="G15"/>
  <c r="D6" i="23"/>
  <c r="F6"/>
  <c r="G6"/>
  <c r="G5" s="1"/>
  <c r="G18" s="1"/>
  <c r="H6"/>
  <c r="I6"/>
  <c r="I5" s="1"/>
  <c r="I18" s="1"/>
  <c r="J6"/>
  <c r="K6"/>
  <c r="K5" s="1"/>
  <c r="K18" s="1"/>
  <c r="K7"/>
  <c r="D8"/>
  <c r="F8"/>
  <c r="G8"/>
  <c r="H8"/>
  <c r="I8"/>
  <c r="J8"/>
  <c r="K8"/>
  <c r="K9"/>
  <c r="D10"/>
  <c r="E10"/>
  <c r="F10"/>
  <c r="G10"/>
  <c r="H10"/>
  <c r="I10"/>
  <c r="J10"/>
  <c r="J5" s="1"/>
  <c r="J18" s="1"/>
  <c r="K11"/>
  <c r="K10"/>
  <c r="D12"/>
  <c r="F12"/>
  <c r="G12"/>
  <c r="H12"/>
  <c r="K12" s="1"/>
  <c r="I12"/>
  <c r="J12"/>
  <c r="K13"/>
  <c r="D14"/>
  <c r="K16"/>
  <c r="C7" i="22"/>
  <c r="D7"/>
  <c r="E7"/>
  <c r="E6" s="1"/>
  <c r="F7"/>
  <c r="F6" s="1"/>
  <c r="C14"/>
  <c r="D6"/>
  <c r="C20"/>
  <c r="D20"/>
  <c r="E20"/>
  <c r="F20"/>
  <c r="C26"/>
  <c r="D26"/>
  <c r="E26"/>
  <c r="F26"/>
  <c r="C36"/>
  <c r="D36"/>
  <c r="E36"/>
  <c r="F36"/>
  <c r="C48"/>
  <c r="D48"/>
  <c r="E48"/>
  <c r="F48"/>
  <c r="C54"/>
  <c r="D54"/>
  <c r="E54"/>
  <c r="F54"/>
  <c r="C58"/>
  <c r="D58"/>
  <c r="E58"/>
  <c r="F58"/>
  <c r="C63"/>
  <c r="C72" s="1"/>
  <c r="C75" s="1"/>
  <c r="D63"/>
  <c r="F63"/>
  <c r="C68"/>
  <c r="D68"/>
  <c r="E68"/>
  <c r="F68"/>
  <c r="D72"/>
  <c r="E72"/>
  <c r="F72"/>
  <c r="D75"/>
  <c r="E75"/>
  <c r="F75"/>
  <c r="C82"/>
  <c r="D82"/>
  <c r="E82"/>
  <c r="F82"/>
  <c r="D100"/>
  <c r="E100"/>
  <c r="F100"/>
  <c r="C103"/>
  <c r="C100" s="1"/>
  <c r="D104"/>
  <c r="E104"/>
  <c r="F104"/>
  <c r="C113"/>
  <c r="D113"/>
  <c r="E113"/>
  <c r="F113"/>
  <c r="C121"/>
  <c r="D121"/>
  <c r="E121"/>
  <c r="F121"/>
  <c r="H6" i="56"/>
  <c r="H7"/>
  <c r="C8"/>
  <c r="C21" s="1"/>
  <c r="D8"/>
  <c r="E8"/>
  <c r="F8"/>
  <c r="G8"/>
  <c r="H9"/>
  <c r="H10"/>
  <c r="H11"/>
  <c r="H12"/>
  <c r="H13"/>
  <c r="H14"/>
  <c r="H16"/>
  <c r="H17"/>
  <c r="H18"/>
  <c r="D20"/>
  <c r="F20"/>
  <c r="F21" s="1"/>
  <c r="G20"/>
  <c r="G21" s="1"/>
  <c r="H22"/>
  <c r="H5" i="38"/>
  <c r="H6"/>
  <c r="H7"/>
  <c r="C8"/>
  <c r="D8"/>
  <c r="E8"/>
  <c r="F8"/>
  <c r="G8"/>
  <c r="H9"/>
  <c r="H10"/>
  <c r="H11"/>
  <c r="H12"/>
  <c r="H13"/>
  <c r="H14"/>
  <c r="H15"/>
  <c r="C16"/>
  <c r="D16"/>
  <c r="E16"/>
  <c r="F16"/>
  <c r="G16"/>
  <c r="H17"/>
  <c r="H18"/>
  <c r="H19"/>
  <c r="H20"/>
  <c r="C21"/>
  <c r="D21"/>
  <c r="E21"/>
  <c r="F21"/>
  <c r="G21"/>
  <c r="H22"/>
  <c r="H23"/>
  <c r="H24"/>
  <c r="C25"/>
  <c r="D25"/>
  <c r="E25"/>
  <c r="F25"/>
  <c r="G25"/>
  <c r="H26"/>
  <c r="H27"/>
  <c r="H29"/>
  <c r="H30"/>
  <c r="H31"/>
  <c r="H32"/>
  <c r="H33"/>
  <c r="C34"/>
  <c r="D34"/>
  <c r="E34"/>
  <c r="G34"/>
  <c r="G40"/>
  <c r="H35"/>
  <c r="H36"/>
  <c r="H37"/>
  <c r="H39"/>
  <c r="H38"/>
  <c r="C39"/>
  <c r="D39"/>
  <c r="D40"/>
  <c r="E39"/>
  <c r="E40" s="1"/>
  <c r="F39"/>
  <c r="G39"/>
  <c r="F40"/>
  <c r="H42"/>
  <c r="H44"/>
  <c r="H46" s="1"/>
  <c r="H43"/>
  <c r="C44"/>
  <c r="C46"/>
  <c r="D44"/>
  <c r="E44"/>
  <c r="E46" s="1"/>
  <c r="F44"/>
  <c r="F46" s="1"/>
  <c r="G44"/>
  <c r="G46"/>
  <c r="H45"/>
  <c r="D46"/>
  <c r="H4" i="37"/>
  <c r="H5"/>
  <c r="C6"/>
  <c r="D6"/>
  <c r="E6"/>
  <c r="F6"/>
  <c r="G6"/>
  <c r="H7"/>
  <c r="H8"/>
  <c r="C9"/>
  <c r="D9"/>
  <c r="E9"/>
  <c r="F9"/>
  <c r="G9"/>
  <c r="H11"/>
  <c r="H12"/>
  <c r="H13"/>
  <c r="H14"/>
  <c r="H15"/>
  <c r="H16"/>
  <c r="H17"/>
  <c r="H19"/>
  <c r="H21"/>
  <c r="H22"/>
  <c r="H24"/>
  <c r="C8" i="51"/>
  <c r="D8"/>
  <c r="E8"/>
  <c r="E7"/>
  <c r="C15"/>
  <c r="D15"/>
  <c r="E15"/>
  <c r="C22"/>
  <c r="D22"/>
  <c r="E22"/>
  <c r="C30"/>
  <c r="D30"/>
  <c r="E30"/>
  <c r="C31"/>
  <c r="D31"/>
  <c r="E31"/>
  <c r="E29" s="1"/>
  <c r="C34"/>
  <c r="D34"/>
  <c r="E34"/>
  <c r="C37"/>
  <c r="C33"/>
  <c r="C29" s="1"/>
  <c r="C67" s="1"/>
  <c r="C86" s="1"/>
  <c r="D37"/>
  <c r="D33" s="1"/>
  <c r="E37"/>
  <c r="E33" s="1"/>
  <c r="C40"/>
  <c r="D40"/>
  <c r="E40"/>
  <c r="C51"/>
  <c r="D51"/>
  <c r="E51"/>
  <c r="C57"/>
  <c r="C62"/>
  <c r="D62"/>
  <c r="E62"/>
  <c r="C68"/>
  <c r="D68"/>
  <c r="E68"/>
  <c r="C73"/>
  <c r="D73"/>
  <c r="E73"/>
  <c r="C77"/>
  <c r="C82"/>
  <c r="C85" s="1"/>
  <c r="D77"/>
  <c r="D82"/>
  <c r="D85" s="1"/>
  <c r="E77"/>
  <c r="E82" s="1"/>
  <c r="E85"/>
  <c r="C91"/>
  <c r="D91"/>
  <c r="E91"/>
  <c r="C112"/>
  <c r="C109" s="1"/>
  <c r="C121" s="1"/>
  <c r="C131" s="1"/>
  <c r="D112"/>
  <c r="D109" s="1"/>
  <c r="E112"/>
  <c r="E109" s="1"/>
  <c r="D121"/>
  <c r="C122"/>
  <c r="C127"/>
  <c r="C130" s="1"/>
  <c r="D122"/>
  <c r="E122"/>
  <c r="E127" s="1"/>
  <c r="E130" s="1"/>
  <c r="D127"/>
  <c r="D130"/>
  <c r="D131"/>
  <c r="C8" i="52"/>
  <c r="D8"/>
  <c r="D7"/>
  <c r="E8"/>
  <c r="C15"/>
  <c r="D15"/>
  <c r="E15"/>
  <c r="E7" s="1"/>
  <c r="C22"/>
  <c r="D22"/>
  <c r="E22"/>
  <c r="C30"/>
  <c r="D30"/>
  <c r="E30"/>
  <c r="C31"/>
  <c r="D31"/>
  <c r="E31"/>
  <c r="C34"/>
  <c r="D34"/>
  <c r="E34"/>
  <c r="C37"/>
  <c r="D37"/>
  <c r="D33" s="1"/>
  <c r="D29" s="1"/>
  <c r="E37"/>
  <c r="E33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/>
  <c r="D85" s="1"/>
  <c r="E77"/>
  <c r="E82" s="1"/>
  <c r="E85" s="1"/>
  <c r="C91"/>
  <c r="D91"/>
  <c r="E91"/>
  <c r="C112"/>
  <c r="C109" s="1"/>
  <c r="C121" s="1"/>
  <c r="C131" s="1"/>
  <c r="D112"/>
  <c r="D109" s="1"/>
  <c r="E112"/>
  <c r="E109" s="1"/>
  <c r="E121" s="1"/>
  <c r="C122"/>
  <c r="C127"/>
  <c r="C130" s="1"/>
  <c r="D122"/>
  <c r="D127" s="1"/>
  <c r="D130" s="1"/>
  <c r="E122"/>
  <c r="E127"/>
  <c r="E130" s="1"/>
  <c r="C7" i="53"/>
  <c r="C8"/>
  <c r="D8"/>
  <c r="E8"/>
  <c r="C15"/>
  <c r="D15"/>
  <c r="D7" s="1"/>
  <c r="E15"/>
  <c r="C22"/>
  <c r="D22"/>
  <c r="E22"/>
  <c r="C30"/>
  <c r="D30"/>
  <c r="E30"/>
  <c r="C31"/>
  <c r="D31"/>
  <c r="E31"/>
  <c r="C33"/>
  <c r="C34"/>
  <c r="D34"/>
  <c r="E34"/>
  <c r="C37"/>
  <c r="D37"/>
  <c r="E37"/>
  <c r="E33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 s="1"/>
  <c r="D85" s="1"/>
  <c r="E77"/>
  <c r="E82" s="1"/>
  <c r="E85" s="1"/>
  <c r="C91"/>
  <c r="D91"/>
  <c r="E91"/>
  <c r="C109"/>
  <c r="C112"/>
  <c r="D112"/>
  <c r="D109" s="1"/>
  <c r="D121" s="1"/>
  <c r="D131" s="1"/>
  <c r="E112"/>
  <c r="E109"/>
  <c r="C122"/>
  <c r="C127"/>
  <c r="C130" s="1"/>
  <c r="D122"/>
  <c r="D127" s="1"/>
  <c r="D130" s="1"/>
  <c r="E122"/>
  <c r="E127"/>
  <c r="E130" s="1"/>
  <c r="C8" i="54"/>
  <c r="D8"/>
  <c r="E8"/>
  <c r="C15"/>
  <c r="C67" s="1"/>
  <c r="D15"/>
  <c r="E15"/>
  <c r="C22"/>
  <c r="D22"/>
  <c r="E22"/>
  <c r="C30"/>
  <c r="D30"/>
  <c r="E30"/>
  <c r="C31"/>
  <c r="D31"/>
  <c r="E31"/>
  <c r="C34"/>
  <c r="D34"/>
  <c r="E34"/>
  <c r="E33"/>
  <c r="E29" s="1"/>
  <c r="C37"/>
  <c r="D37"/>
  <c r="D33" s="1"/>
  <c r="D29" s="1"/>
  <c r="E37"/>
  <c r="C40"/>
  <c r="D40"/>
  <c r="E40"/>
  <c r="C51"/>
  <c r="D51"/>
  <c r="E51"/>
  <c r="C57"/>
  <c r="C62"/>
  <c r="D62"/>
  <c r="E62"/>
  <c r="C68"/>
  <c r="D68"/>
  <c r="E68"/>
  <c r="C73"/>
  <c r="D73"/>
  <c r="E73"/>
  <c r="C77"/>
  <c r="D77"/>
  <c r="D82" s="1"/>
  <c r="D85" s="1"/>
  <c r="E77"/>
  <c r="E82"/>
  <c r="E85" s="1"/>
  <c r="C91"/>
  <c r="D91"/>
  <c r="E91"/>
  <c r="D109"/>
  <c r="C112"/>
  <c r="C109"/>
  <c r="D112"/>
  <c r="E112"/>
  <c r="E109"/>
  <c r="E121" s="1"/>
  <c r="C122"/>
  <c r="D122"/>
  <c r="D127" s="1"/>
  <c r="E122"/>
  <c r="E127"/>
  <c r="E130" s="1"/>
  <c r="E131" s="1"/>
  <c r="C127"/>
  <c r="C130"/>
  <c r="D130"/>
  <c r="E136"/>
  <c r="C8" i="50"/>
  <c r="D8"/>
  <c r="E8"/>
  <c r="C15"/>
  <c r="D15"/>
  <c r="D7" s="1"/>
  <c r="E15"/>
  <c r="C22"/>
  <c r="D22"/>
  <c r="E22"/>
  <c r="C30"/>
  <c r="D30"/>
  <c r="E30"/>
  <c r="C31"/>
  <c r="C29" s="1"/>
  <c r="C67" s="1"/>
  <c r="C86" s="1"/>
  <c r="D31"/>
  <c r="E31"/>
  <c r="C34"/>
  <c r="C33"/>
  <c r="D34"/>
  <c r="E34"/>
  <c r="E33" s="1"/>
  <c r="E29" s="1"/>
  <c r="C37"/>
  <c r="D37"/>
  <c r="D33" s="1"/>
  <c r="D29" s="1"/>
  <c r="D67" s="1"/>
  <c r="D86" s="1"/>
  <c r="E37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D77"/>
  <c r="D82"/>
  <c r="D85" s="1"/>
  <c r="E77"/>
  <c r="E82" s="1"/>
  <c r="C85"/>
  <c r="E85"/>
  <c r="C91"/>
  <c r="D91"/>
  <c r="E91"/>
  <c r="C109"/>
  <c r="C121" s="1"/>
  <c r="C131" s="1"/>
  <c r="C112"/>
  <c r="D112"/>
  <c r="D109" s="1"/>
  <c r="E112"/>
  <c r="E109" s="1"/>
  <c r="E121" s="1"/>
  <c r="E131" s="1"/>
  <c r="C122"/>
  <c r="C127" s="1"/>
  <c r="C130"/>
  <c r="D122"/>
  <c r="E122"/>
  <c r="D127"/>
  <c r="E127"/>
  <c r="E130" s="1"/>
  <c r="D130"/>
  <c r="C8" i="45"/>
  <c r="C67" s="1"/>
  <c r="C86" s="1"/>
  <c r="D8"/>
  <c r="E8"/>
  <c r="E7" s="1"/>
  <c r="C15"/>
  <c r="D15"/>
  <c r="D7" s="1"/>
  <c r="E15"/>
  <c r="C22"/>
  <c r="D22"/>
  <c r="E22"/>
  <c r="C30"/>
  <c r="D30"/>
  <c r="E30"/>
  <c r="C31"/>
  <c r="D31"/>
  <c r="E31"/>
  <c r="C34"/>
  <c r="D34"/>
  <c r="E34"/>
  <c r="C37"/>
  <c r="C33" s="1"/>
  <c r="C29"/>
  <c r="D37"/>
  <c r="E37"/>
  <c r="E33" s="1"/>
  <c r="E29" s="1"/>
  <c r="E67" s="1"/>
  <c r="C40"/>
  <c r="D40"/>
  <c r="E40"/>
  <c r="C51"/>
  <c r="D51"/>
  <c r="E51"/>
  <c r="C57"/>
  <c r="C62"/>
  <c r="D62"/>
  <c r="E62"/>
  <c r="C68"/>
  <c r="D68"/>
  <c r="E68"/>
  <c r="C73"/>
  <c r="D73"/>
  <c r="E73"/>
  <c r="C77"/>
  <c r="D77"/>
  <c r="D82" s="1"/>
  <c r="D85" s="1"/>
  <c r="E77"/>
  <c r="E82" s="1"/>
  <c r="C82"/>
  <c r="C85"/>
  <c r="E85"/>
  <c r="C91"/>
  <c r="D91"/>
  <c r="E91"/>
  <c r="C121"/>
  <c r="C131" s="1"/>
  <c r="C112"/>
  <c r="C109" s="1"/>
  <c r="D112"/>
  <c r="D109"/>
  <c r="E112"/>
  <c r="E109" s="1"/>
  <c r="E121" s="1"/>
  <c r="E131" s="1"/>
  <c r="C122"/>
  <c r="D122"/>
  <c r="D127"/>
  <c r="E122"/>
  <c r="C127"/>
  <c r="C130" s="1"/>
  <c r="E127"/>
  <c r="E130" s="1"/>
  <c r="D130"/>
  <c r="C8" i="46"/>
  <c r="D8"/>
  <c r="E8"/>
  <c r="C15"/>
  <c r="D15"/>
  <c r="D7" s="1"/>
  <c r="E15"/>
  <c r="E7" s="1"/>
  <c r="C22"/>
  <c r="D22"/>
  <c r="E22"/>
  <c r="C30"/>
  <c r="D30"/>
  <c r="E30"/>
  <c r="C31"/>
  <c r="D31"/>
  <c r="E31"/>
  <c r="E29"/>
  <c r="C34"/>
  <c r="D34"/>
  <c r="E34"/>
  <c r="C37"/>
  <c r="C33"/>
  <c r="C29" s="1"/>
  <c r="D37"/>
  <c r="D33" s="1"/>
  <c r="D29" s="1"/>
  <c r="E37"/>
  <c r="E33" s="1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E77"/>
  <c r="E82" s="1"/>
  <c r="E85" s="1"/>
  <c r="D82"/>
  <c r="D85" s="1"/>
  <c r="C91"/>
  <c r="D91"/>
  <c r="E91"/>
  <c r="C112"/>
  <c r="C109" s="1"/>
  <c r="D112"/>
  <c r="D109" s="1"/>
  <c r="E112"/>
  <c r="E109"/>
  <c r="C122"/>
  <c r="C127"/>
  <c r="C130" s="1"/>
  <c r="D122"/>
  <c r="E122"/>
  <c r="E127" s="1"/>
  <c r="E130" s="1"/>
  <c r="D127"/>
  <c r="D130"/>
  <c r="C8" i="20"/>
  <c r="D8"/>
  <c r="E8"/>
  <c r="C15"/>
  <c r="D15"/>
  <c r="E15"/>
  <c r="E7" s="1"/>
  <c r="C22"/>
  <c r="D22"/>
  <c r="E22"/>
  <c r="C30"/>
  <c r="D30"/>
  <c r="E30"/>
  <c r="C31"/>
  <c r="D31"/>
  <c r="E31"/>
  <c r="C34"/>
  <c r="C33"/>
  <c r="D34"/>
  <c r="E34"/>
  <c r="E33" s="1"/>
  <c r="E29" s="1"/>
  <c r="C37"/>
  <c r="D37"/>
  <c r="D33" s="1"/>
  <c r="D29" s="1"/>
  <c r="E37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 s="1"/>
  <c r="D85" s="1"/>
  <c r="E77"/>
  <c r="E82" s="1"/>
  <c r="E85" s="1"/>
  <c r="C91"/>
  <c r="D91"/>
  <c r="E91"/>
  <c r="C109"/>
  <c r="C112"/>
  <c r="D112"/>
  <c r="D109" s="1"/>
  <c r="E112"/>
  <c r="E109" s="1"/>
  <c r="E121" s="1"/>
  <c r="E131" s="1"/>
  <c r="C122"/>
  <c r="C127" s="1"/>
  <c r="D122"/>
  <c r="D127"/>
  <c r="D130" s="1"/>
  <c r="E122"/>
  <c r="E127" s="1"/>
  <c r="C130"/>
  <c r="E130"/>
  <c r="E136"/>
  <c r="C8" i="49"/>
  <c r="D8"/>
  <c r="E8"/>
  <c r="E7"/>
  <c r="C15"/>
  <c r="D15"/>
  <c r="D7" s="1"/>
  <c r="E15"/>
  <c r="C22"/>
  <c r="D22"/>
  <c r="E22"/>
  <c r="C30"/>
  <c r="D30"/>
  <c r="E30"/>
  <c r="C31"/>
  <c r="D31"/>
  <c r="E31"/>
  <c r="E33"/>
  <c r="E29" s="1"/>
  <c r="E67" s="1"/>
  <c r="E86" s="1"/>
  <c r="C34"/>
  <c r="D34"/>
  <c r="E34"/>
  <c r="C37"/>
  <c r="C33" s="1"/>
  <c r="D37"/>
  <c r="D33" s="1"/>
  <c r="E37"/>
  <c r="C40"/>
  <c r="D40"/>
  <c r="E40"/>
  <c r="C51"/>
  <c r="D51"/>
  <c r="E51"/>
  <c r="C57"/>
  <c r="D57"/>
  <c r="E57"/>
  <c r="C62"/>
  <c r="D62"/>
  <c r="E62"/>
  <c r="C68"/>
  <c r="D68"/>
  <c r="E68"/>
  <c r="C73"/>
  <c r="D73"/>
  <c r="E73"/>
  <c r="C77"/>
  <c r="C82" s="1"/>
  <c r="C85" s="1"/>
  <c r="D77"/>
  <c r="E77"/>
  <c r="E82" s="1"/>
  <c r="D82"/>
  <c r="D85" s="1"/>
  <c r="E85"/>
  <c r="D91"/>
  <c r="E91"/>
  <c r="C96"/>
  <c r="C91" s="1"/>
  <c r="E109"/>
  <c r="C112"/>
  <c r="C109" s="1"/>
  <c r="D112"/>
  <c r="D109" s="1"/>
  <c r="D121"/>
  <c r="E112"/>
  <c r="E121"/>
  <c r="E131" s="1"/>
  <c r="C122"/>
  <c r="D122"/>
  <c r="D127" s="1"/>
  <c r="D130" s="1"/>
  <c r="E122"/>
  <c r="E127" s="1"/>
  <c r="C127"/>
  <c r="C130"/>
  <c r="E130"/>
  <c r="C8" i="43"/>
  <c r="D8"/>
  <c r="E8"/>
  <c r="C15"/>
  <c r="C7" s="1"/>
  <c r="D15"/>
  <c r="D7" s="1"/>
  <c r="E15"/>
  <c r="E7" s="1"/>
  <c r="C22"/>
  <c r="D22"/>
  <c r="E22"/>
  <c r="C30"/>
  <c r="D30"/>
  <c r="E30"/>
  <c r="C31"/>
  <c r="D31"/>
  <c r="E31"/>
  <c r="C34"/>
  <c r="D34"/>
  <c r="E34"/>
  <c r="C37"/>
  <c r="C33" s="1"/>
  <c r="D37"/>
  <c r="E37"/>
  <c r="E33" s="1"/>
  <c r="E29" s="1"/>
  <c r="C40"/>
  <c r="D40"/>
  <c r="E40"/>
  <c r="C51"/>
  <c r="D51"/>
  <c r="E51"/>
  <c r="C57"/>
  <c r="D57"/>
  <c r="E57"/>
  <c r="C62"/>
  <c r="D62"/>
  <c r="E62"/>
  <c r="C68"/>
  <c r="D68"/>
  <c r="E68"/>
  <c r="C73"/>
  <c r="D73"/>
  <c r="E73"/>
  <c r="C77"/>
  <c r="C85" s="1"/>
  <c r="D77"/>
  <c r="E77"/>
  <c r="E82" s="1"/>
  <c r="E85" s="1"/>
  <c r="D85"/>
  <c r="D91"/>
  <c r="E91"/>
  <c r="C96"/>
  <c r="C91" s="1"/>
  <c r="C121" s="1"/>
  <c r="C131" s="1"/>
  <c r="C112"/>
  <c r="C109" s="1"/>
  <c r="D112"/>
  <c r="D109"/>
  <c r="E112"/>
  <c r="E109"/>
  <c r="E121" s="1"/>
  <c r="E131" s="1"/>
  <c r="C122"/>
  <c r="D122"/>
  <c r="D127" s="1"/>
  <c r="D130" s="1"/>
  <c r="E122"/>
  <c r="C127"/>
  <c r="C130" s="1"/>
  <c r="E127"/>
  <c r="E130"/>
  <c r="C8" i="44"/>
  <c r="D8"/>
  <c r="E8"/>
  <c r="C15"/>
  <c r="D15"/>
  <c r="D7" s="1"/>
  <c r="E15"/>
  <c r="E7" s="1"/>
  <c r="C22"/>
  <c r="D22"/>
  <c r="E22"/>
  <c r="C30"/>
  <c r="D30"/>
  <c r="E30"/>
  <c r="C31"/>
  <c r="D31"/>
  <c r="E31"/>
  <c r="C34"/>
  <c r="D34"/>
  <c r="E34"/>
  <c r="C37"/>
  <c r="C33"/>
  <c r="D37"/>
  <c r="D33" s="1"/>
  <c r="D29" s="1"/>
  <c r="E37"/>
  <c r="E33" s="1"/>
  <c r="E29" s="1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 s="1"/>
  <c r="D85" s="1"/>
  <c r="E77"/>
  <c r="E82" s="1"/>
  <c r="E85" s="1"/>
  <c r="C91"/>
  <c r="D91"/>
  <c r="E91"/>
  <c r="C112"/>
  <c r="C109"/>
  <c r="D112"/>
  <c r="D109" s="1"/>
  <c r="E112"/>
  <c r="E109" s="1"/>
  <c r="D121"/>
  <c r="C122"/>
  <c r="D122"/>
  <c r="D127" s="1"/>
  <c r="D130" s="1"/>
  <c r="E122"/>
  <c r="E127"/>
  <c r="E130" s="1"/>
  <c r="C127"/>
  <c r="C130" s="1"/>
  <c r="D131"/>
  <c r="C8" i="19"/>
  <c r="D8"/>
  <c r="E8"/>
  <c r="C15"/>
  <c r="D15"/>
  <c r="E15"/>
  <c r="C22"/>
  <c r="D22"/>
  <c r="E22"/>
  <c r="C30"/>
  <c r="D30"/>
  <c r="E30"/>
  <c r="C31"/>
  <c r="D31"/>
  <c r="E31"/>
  <c r="C34"/>
  <c r="D34"/>
  <c r="E34"/>
  <c r="C37"/>
  <c r="C33" s="1"/>
  <c r="C29" s="1"/>
  <c r="D37"/>
  <c r="E37"/>
  <c r="E33" s="1"/>
  <c r="C40"/>
  <c r="D40"/>
  <c r="E40"/>
  <c r="C51"/>
  <c r="D51"/>
  <c r="E51"/>
  <c r="C57"/>
  <c r="C62"/>
  <c r="D62"/>
  <c r="E62"/>
  <c r="C68"/>
  <c r="D68"/>
  <c r="E68"/>
  <c r="C73"/>
  <c r="D73"/>
  <c r="E73"/>
  <c r="C77"/>
  <c r="C82" s="1"/>
  <c r="C85" s="1"/>
  <c r="D77"/>
  <c r="D82" s="1"/>
  <c r="D85" s="1"/>
  <c r="E77"/>
  <c r="E82" s="1"/>
  <c r="E85" s="1"/>
  <c r="C91"/>
  <c r="D91"/>
  <c r="E91"/>
  <c r="C112"/>
  <c r="C109" s="1"/>
  <c r="C121" s="1"/>
  <c r="C131" s="1"/>
  <c r="D112"/>
  <c r="D109" s="1"/>
  <c r="E112"/>
  <c r="E109" s="1"/>
  <c r="E121" s="1"/>
  <c r="C122"/>
  <c r="D122"/>
  <c r="D127" s="1"/>
  <c r="D130"/>
  <c r="E122"/>
  <c r="C127"/>
  <c r="C130" s="1"/>
  <c r="E127"/>
  <c r="E130"/>
  <c r="C137"/>
  <c r="E137"/>
  <c r="C8" i="48"/>
  <c r="D8"/>
  <c r="E8"/>
  <c r="C15"/>
  <c r="D15"/>
  <c r="D7" s="1"/>
  <c r="E15"/>
  <c r="C22"/>
  <c r="D22"/>
  <c r="E22"/>
  <c r="C30"/>
  <c r="D30"/>
  <c r="E30"/>
  <c r="C31"/>
  <c r="D31"/>
  <c r="D29" s="1"/>
  <c r="E31"/>
  <c r="C33"/>
  <c r="C34"/>
  <c r="D34"/>
  <c r="E34"/>
  <c r="C37"/>
  <c r="D37"/>
  <c r="D33" s="1"/>
  <c r="E37"/>
  <c r="C40"/>
  <c r="D40"/>
  <c r="E40"/>
  <c r="C51"/>
  <c r="D51"/>
  <c r="E51"/>
  <c r="C57"/>
  <c r="D57"/>
  <c r="E57"/>
  <c r="C62"/>
  <c r="D62"/>
  <c r="E62"/>
  <c r="C68"/>
  <c r="D68"/>
  <c r="E68"/>
  <c r="C73"/>
  <c r="C78" s="1"/>
  <c r="D73"/>
  <c r="D78"/>
  <c r="D81" s="1"/>
  <c r="E73"/>
  <c r="E78" s="1"/>
  <c r="E81" s="1"/>
  <c r="C81"/>
  <c r="C87"/>
  <c r="D87"/>
  <c r="E87"/>
  <c r="E105"/>
  <c r="C108"/>
  <c r="C105"/>
  <c r="C117" s="1"/>
  <c r="D108"/>
  <c r="D105"/>
  <c r="E108"/>
  <c r="C118"/>
  <c r="C123" s="1"/>
  <c r="C126" s="1"/>
  <c r="C127" s="1"/>
  <c r="D118"/>
  <c r="D123"/>
  <c r="D126" s="1"/>
  <c r="E118"/>
  <c r="E123"/>
  <c r="E126" s="1"/>
  <c r="C8" i="41"/>
  <c r="D8"/>
  <c r="E8"/>
  <c r="E67" s="1"/>
  <c r="C15"/>
  <c r="C7"/>
  <c r="D15"/>
  <c r="D7" s="1"/>
  <c r="E15"/>
  <c r="C22"/>
  <c r="D22"/>
  <c r="E22"/>
  <c r="C30"/>
  <c r="D30"/>
  <c r="E30"/>
  <c r="C31"/>
  <c r="D31"/>
  <c r="E31"/>
  <c r="D33"/>
  <c r="D29" s="1"/>
  <c r="C34"/>
  <c r="D34"/>
  <c r="E34"/>
  <c r="C37"/>
  <c r="C33" s="1"/>
  <c r="C29" s="1"/>
  <c r="C67" s="1"/>
  <c r="D37"/>
  <c r="E37"/>
  <c r="C40"/>
  <c r="D40"/>
  <c r="E40"/>
  <c r="C51"/>
  <c r="D51"/>
  <c r="E51"/>
  <c r="C57"/>
  <c r="D57"/>
  <c r="E57"/>
  <c r="C62"/>
  <c r="D62"/>
  <c r="E62"/>
  <c r="C68"/>
  <c r="D68"/>
  <c r="E68"/>
  <c r="C73"/>
  <c r="D73"/>
  <c r="E73"/>
  <c r="C87"/>
  <c r="D87"/>
  <c r="E87"/>
  <c r="C108"/>
  <c r="C105" s="1"/>
  <c r="D108"/>
  <c r="D105" s="1"/>
  <c r="E108"/>
  <c r="E105" s="1"/>
  <c r="C118"/>
  <c r="C123"/>
  <c r="C126" s="1"/>
  <c r="D118"/>
  <c r="D123"/>
  <c r="D126" s="1"/>
  <c r="E118"/>
  <c r="E123" s="1"/>
  <c r="E126"/>
  <c r="C8" i="42"/>
  <c r="D8"/>
  <c r="E8"/>
  <c r="C15"/>
  <c r="C7" s="1"/>
  <c r="D15"/>
  <c r="D7" s="1"/>
  <c r="E15"/>
  <c r="E7" s="1"/>
  <c r="C22"/>
  <c r="D22"/>
  <c r="E22"/>
  <c r="C30"/>
  <c r="D30"/>
  <c r="E30"/>
  <c r="C31"/>
  <c r="D31"/>
  <c r="E31"/>
  <c r="E29" s="1"/>
  <c r="C34"/>
  <c r="D34"/>
  <c r="E34"/>
  <c r="C37"/>
  <c r="D37"/>
  <c r="D33" s="1"/>
  <c r="D29" s="1"/>
  <c r="E37"/>
  <c r="C40"/>
  <c r="D40"/>
  <c r="E40"/>
  <c r="C51"/>
  <c r="D51"/>
  <c r="E51"/>
  <c r="C57"/>
  <c r="D57"/>
  <c r="E57"/>
  <c r="C62"/>
  <c r="D62"/>
  <c r="E62"/>
  <c r="C68"/>
  <c r="D68"/>
  <c r="E68"/>
  <c r="C73"/>
  <c r="C78" s="1"/>
  <c r="C81" s="1"/>
  <c r="D73"/>
  <c r="D78" s="1"/>
  <c r="D81" s="1"/>
  <c r="E73"/>
  <c r="E78" s="1"/>
  <c r="E81" s="1"/>
  <c r="C87"/>
  <c r="D87"/>
  <c r="E87"/>
  <c r="C105"/>
  <c r="D105"/>
  <c r="E105"/>
  <c r="C118"/>
  <c r="C123" s="1"/>
  <c r="C126"/>
  <c r="D118"/>
  <c r="D123"/>
  <c r="D126" s="1"/>
  <c r="E118"/>
  <c r="E123" s="1"/>
  <c r="E126"/>
  <c r="C8" i="18"/>
  <c r="D8"/>
  <c r="E8"/>
  <c r="C15"/>
  <c r="C7" s="1"/>
  <c r="D15"/>
  <c r="D7" s="1"/>
  <c r="E15"/>
  <c r="E7" s="1"/>
  <c r="C22"/>
  <c r="D22"/>
  <c r="E22"/>
  <c r="C30"/>
  <c r="D30"/>
  <c r="E30"/>
  <c r="C31"/>
  <c r="D31"/>
  <c r="E31"/>
  <c r="C34"/>
  <c r="D34"/>
  <c r="D29"/>
  <c r="E34"/>
  <c r="C37"/>
  <c r="C33" s="1"/>
  <c r="D37"/>
  <c r="D33" s="1"/>
  <c r="E37"/>
  <c r="E33" s="1"/>
  <c r="E29" s="1"/>
  <c r="C40"/>
  <c r="D40"/>
  <c r="E40"/>
  <c r="C51"/>
  <c r="D51"/>
  <c r="E51"/>
  <c r="C57"/>
  <c r="D57"/>
  <c r="E57"/>
  <c r="C62"/>
  <c r="D62"/>
  <c r="E62"/>
  <c r="C68"/>
  <c r="D68"/>
  <c r="E68"/>
  <c r="C73"/>
  <c r="C81" s="1"/>
  <c r="D73"/>
  <c r="D78" s="1"/>
  <c r="D81" s="1"/>
  <c r="E73"/>
  <c r="E78" s="1"/>
  <c r="E81" s="1"/>
  <c r="C87"/>
  <c r="D87"/>
  <c r="E87"/>
  <c r="E105"/>
  <c r="C108"/>
  <c r="D108"/>
  <c r="D105"/>
  <c r="E108"/>
  <c r="C118"/>
  <c r="C123" s="1"/>
  <c r="C126" s="1"/>
  <c r="D118"/>
  <c r="D123" s="1"/>
  <c r="D126"/>
  <c r="E118"/>
  <c r="E123"/>
  <c r="E126" s="1"/>
  <c r="E132"/>
  <c r="C8" i="16"/>
  <c r="C7" s="1"/>
  <c r="D8"/>
  <c r="E8"/>
  <c r="C15"/>
  <c r="D15"/>
  <c r="D7" s="1"/>
  <c r="E15"/>
  <c r="C22"/>
  <c r="D22"/>
  <c r="E22"/>
  <c r="C30"/>
  <c r="D30"/>
  <c r="E30"/>
  <c r="C31"/>
  <c r="D31"/>
  <c r="E31"/>
  <c r="C34"/>
  <c r="C29"/>
  <c r="D34"/>
  <c r="E34"/>
  <c r="C37"/>
  <c r="C33" s="1"/>
  <c r="D37"/>
  <c r="E37"/>
  <c r="E33"/>
  <c r="C40"/>
  <c r="D40"/>
  <c r="E40"/>
  <c r="C51"/>
  <c r="D51"/>
  <c r="E51"/>
  <c r="C57"/>
  <c r="D57"/>
  <c r="E57"/>
  <c r="C62"/>
  <c r="D62"/>
  <c r="E62"/>
  <c r="C68"/>
  <c r="D68"/>
  <c r="E68"/>
  <c r="C73"/>
  <c r="D73"/>
  <c r="E73"/>
  <c r="D80"/>
  <c r="E80"/>
  <c r="C86"/>
  <c r="D86"/>
  <c r="E86"/>
  <c r="C107"/>
  <c r="C104" s="1"/>
  <c r="C116" s="1"/>
  <c r="C126" s="1"/>
  <c r="D107"/>
  <c r="D104"/>
  <c r="E107"/>
  <c r="E104"/>
  <c r="E116" s="1"/>
  <c r="E126" s="1"/>
  <c r="C117"/>
  <c r="C122" s="1"/>
  <c r="D117"/>
  <c r="E117"/>
  <c r="E122" s="1"/>
  <c r="E125" s="1"/>
  <c r="C125"/>
  <c r="D122"/>
  <c r="D125"/>
  <c r="C8" i="15"/>
  <c r="D8"/>
  <c r="E8"/>
  <c r="C15"/>
  <c r="D15"/>
  <c r="E15"/>
  <c r="C22"/>
  <c r="D22"/>
  <c r="E22"/>
  <c r="C30"/>
  <c r="D30"/>
  <c r="E30"/>
  <c r="C31"/>
  <c r="D31"/>
  <c r="E31"/>
  <c r="E29"/>
  <c r="C34"/>
  <c r="D34"/>
  <c r="E34"/>
  <c r="C37"/>
  <c r="C33" s="1"/>
  <c r="C29" s="1"/>
  <c r="D37"/>
  <c r="D33" s="1"/>
  <c r="D29" s="1"/>
  <c r="E37"/>
  <c r="E33" s="1"/>
  <c r="C40"/>
  <c r="D40"/>
  <c r="E40"/>
  <c r="C51"/>
  <c r="C57"/>
  <c r="D57"/>
  <c r="E57"/>
  <c r="C62"/>
  <c r="D62"/>
  <c r="E62"/>
  <c r="C68"/>
  <c r="C77" s="1"/>
  <c r="C80" s="1"/>
  <c r="D68"/>
  <c r="E68"/>
  <c r="C73"/>
  <c r="D73"/>
  <c r="E73"/>
  <c r="D80"/>
  <c r="E80"/>
  <c r="C86"/>
  <c r="C104"/>
  <c r="D104"/>
  <c r="E104"/>
  <c r="C117"/>
  <c r="C122" s="1"/>
  <c r="C125" s="1"/>
  <c r="D117"/>
  <c r="D122"/>
  <c r="D125" s="1"/>
  <c r="E117"/>
  <c r="E122" s="1"/>
  <c r="E125" s="1"/>
  <c r="C8" i="13"/>
  <c r="D8"/>
  <c r="E8"/>
  <c r="C15"/>
  <c r="C7" s="1"/>
  <c r="D15"/>
  <c r="C30"/>
  <c r="D30"/>
  <c r="E30"/>
  <c r="C31"/>
  <c r="D31"/>
  <c r="E31"/>
  <c r="C34"/>
  <c r="D34"/>
  <c r="E34"/>
  <c r="C37"/>
  <c r="C33" s="1"/>
  <c r="D37"/>
  <c r="D33" s="1"/>
  <c r="D29" s="1"/>
  <c r="E37"/>
  <c r="C40"/>
  <c r="D40"/>
  <c r="E40"/>
  <c r="C57"/>
  <c r="D57"/>
  <c r="E57"/>
  <c r="C62"/>
  <c r="D62"/>
  <c r="C68"/>
  <c r="D68"/>
  <c r="E68"/>
  <c r="E77" s="1"/>
  <c r="E80" s="1"/>
  <c r="C73"/>
  <c r="C80"/>
  <c r="D73"/>
  <c r="E73"/>
  <c r="D80"/>
  <c r="C91"/>
  <c r="C86" s="1"/>
  <c r="D86"/>
  <c r="E91"/>
  <c r="E86" s="1"/>
  <c r="C107"/>
  <c r="C104" s="1"/>
  <c r="D107"/>
  <c r="D104" s="1"/>
  <c r="E107"/>
  <c r="E104" s="1"/>
  <c r="C117"/>
  <c r="C122" s="1"/>
  <c r="C125" s="1"/>
  <c r="D117"/>
  <c r="E117"/>
  <c r="E122" s="1"/>
  <c r="E125" s="1"/>
  <c r="D122"/>
  <c r="D125"/>
  <c r="C8" i="47"/>
  <c r="D8"/>
  <c r="E8"/>
  <c r="C15"/>
  <c r="C7" s="1"/>
  <c r="D15"/>
  <c r="E15"/>
  <c r="C22"/>
  <c r="D22"/>
  <c r="E22"/>
  <c r="C30"/>
  <c r="D30"/>
  <c r="E30"/>
  <c r="C31"/>
  <c r="D31"/>
  <c r="D29" s="1"/>
  <c r="D67" s="1"/>
  <c r="E31"/>
  <c r="C34"/>
  <c r="D34"/>
  <c r="E34"/>
  <c r="C37"/>
  <c r="C33" s="1"/>
  <c r="C29" s="1"/>
  <c r="D37"/>
  <c r="D33"/>
  <c r="E37"/>
  <c r="E33"/>
  <c r="E29" s="1"/>
  <c r="C40"/>
  <c r="D40"/>
  <c r="E40"/>
  <c r="C51"/>
  <c r="D51"/>
  <c r="E51"/>
  <c r="C57"/>
  <c r="D57"/>
  <c r="E57"/>
  <c r="C62"/>
  <c r="D62"/>
  <c r="E62"/>
  <c r="C68"/>
  <c r="D68"/>
  <c r="E68"/>
  <c r="C73"/>
  <c r="C77" s="1"/>
  <c r="C80" s="1"/>
  <c r="D73"/>
  <c r="D77"/>
  <c r="D80" s="1"/>
  <c r="E73"/>
  <c r="E77" s="1"/>
  <c r="E80" s="1"/>
  <c r="C91"/>
  <c r="C86" s="1"/>
  <c r="D91"/>
  <c r="D86" s="1"/>
  <c r="D115" s="1"/>
  <c r="E91"/>
  <c r="E86" s="1"/>
  <c r="D103"/>
  <c r="C106"/>
  <c r="C103" s="1"/>
  <c r="D106"/>
  <c r="E106"/>
  <c r="E103" s="1"/>
  <c r="C116"/>
  <c r="C122"/>
  <c r="C125" s="1"/>
  <c r="D116"/>
  <c r="D122" s="1"/>
  <c r="D125" s="1"/>
  <c r="E116"/>
  <c r="E122"/>
  <c r="E125" s="1"/>
  <c r="C8" i="39"/>
  <c r="D8"/>
  <c r="E8"/>
  <c r="C15"/>
  <c r="D15"/>
  <c r="D7" s="1"/>
  <c r="E15"/>
  <c r="E7" s="1"/>
  <c r="C22"/>
  <c r="D22"/>
  <c r="E22"/>
  <c r="C29"/>
  <c r="D29"/>
  <c r="C39"/>
  <c r="D39"/>
  <c r="E39"/>
  <c r="C50"/>
  <c r="D50"/>
  <c r="E50"/>
  <c r="C56"/>
  <c r="D56"/>
  <c r="E56"/>
  <c r="C61"/>
  <c r="D61"/>
  <c r="E61"/>
  <c r="C66"/>
  <c r="D66"/>
  <c r="E66"/>
  <c r="C71"/>
  <c r="D71"/>
  <c r="D75" s="1"/>
  <c r="D78" s="1"/>
  <c r="E71"/>
  <c r="E75" s="1"/>
  <c r="E78" s="1"/>
  <c r="C84"/>
  <c r="D84"/>
  <c r="E84"/>
  <c r="C101"/>
  <c r="D101"/>
  <c r="E101"/>
  <c r="C114"/>
  <c r="C120"/>
  <c r="C123" s="1"/>
  <c r="D114"/>
  <c r="E114"/>
  <c r="E120"/>
  <c r="E123" s="1"/>
  <c r="D120"/>
  <c r="D123" s="1"/>
  <c r="C8" i="40"/>
  <c r="D8"/>
  <c r="E8"/>
  <c r="C16"/>
  <c r="D16"/>
  <c r="E16"/>
  <c r="C23"/>
  <c r="D23"/>
  <c r="E23"/>
  <c r="D30"/>
  <c r="C30"/>
  <c r="C40"/>
  <c r="D40"/>
  <c r="E40"/>
  <c r="C52"/>
  <c r="D52"/>
  <c r="E52"/>
  <c r="C58"/>
  <c r="D58"/>
  <c r="E58"/>
  <c r="C63"/>
  <c r="D63"/>
  <c r="E63"/>
  <c r="C68"/>
  <c r="D68"/>
  <c r="E68"/>
  <c r="C73"/>
  <c r="C77" s="1"/>
  <c r="D73"/>
  <c r="D77" s="1"/>
  <c r="E73"/>
  <c r="E77" s="1"/>
  <c r="D80"/>
  <c r="D86"/>
  <c r="C86"/>
  <c r="E86"/>
  <c r="C103"/>
  <c r="D103"/>
  <c r="E103"/>
  <c r="C116"/>
  <c r="C123"/>
  <c r="C126" s="1"/>
  <c r="D116"/>
  <c r="E116"/>
  <c r="D123"/>
  <c r="D126" s="1"/>
  <c r="E123"/>
  <c r="E126" s="1"/>
  <c r="C8" i="12"/>
  <c r="D8"/>
  <c r="E8"/>
  <c r="C16"/>
  <c r="D16"/>
  <c r="E16"/>
  <c r="C23"/>
  <c r="D23"/>
  <c r="E23"/>
  <c r="E30"/>
  <c r="C30"/>
  <c r="D30"/>
  <c r="C40"/>
  <c r="D40"/>
  <c r="E40"/>
  <c r="C52"/>
  <c r="D52"/>
  <c r="E52"/>
  <c r="C58"/>
  <c r="D58"/>
  <c r="E58"/>
  <c r="C63"/>
  <c r="D63"/>
  <c r="E63"/>
  <c r="C68"/>
  <c r="D68"/>
  <c r="D77" s="1"/>
  <c r="D80" s="1"/>
  <c r="E68"/>
  <c r="C73"/>
  <c r="C77" s="1"/>
  <c r="C80" s="1"/>
  <c r="D73"/>
  <c r="E73"/>
  <c r="C86"/>
  <c r="D86"/>
  <c r="E86"/>
  <c r="D103"/>
  <c r="E103"/>
  <c r="C108"/>
  <c r="C115" s="1"/>
  <c r="C118" s="1"/>
  <c r="D108"/>
  <c r="E108"/>
  <c r="E115" s="1"/>
  <c r="E118" s="1"/>
  <c r="D115"/>
  <c r="D118" s="1"/>
  <c r="E126"/>
  <c r="L9" i="11"/>
  <c r="M9"/>
  <c r="L10"/>
  <c r="M10"/>
  <c r="L11"/>
  <c r="M11"/>
  <c r="L12"/>
  <c r="M12"/>
  <c r="L13"/>
  <c r="M13"/>
  <c r="L14"/>
  <c r="M14"/>
  <c r="B15"/>
  <c r="C15"/>
  <c r="M15" s="1"/>
  <c r="D15"/>
  <c r="E15"/>
  <c r="F15"/>
  <c r="G15"/>
  <c r="H15"/>
  <c r="I15"/>
  <c r="J15"/>
  <c r="K15"/>
  <c r="L15"/>
  <c r="L18"/>
  <c r="M18"/>
  <c r="M19"/>
  <c r="M20"/>
  <c r="L21"/>
  <c r="M21"/>
  <c r="L22"/>
  <c r="M22"/>
  <c r="L23"/>
  <c r="M23"/>
  <c r="B24"/>
  <c r="C24"/>
  <c r="D24"/>
  <c r="E24"/>
  <c r="F24"/>
  <c r="G24"/>
  <c r="H24"/>
  <c r="I24"/>
  <c r="J24"/>
  <c r="K24"/>
  <c r="K32"/>
  <c r="L32"/>
  <c r="M32"/>
  <c r="B19" i="9"/>
  <c r="D19"/>
  <c r="F19"/>
  <c r="G8" i="7"/>
  <c r="G18" s="1"/>
  <c r="H8"/>
  <c r="I8"/>
  <c r="I18" s="1"/>
  <c r="D18"/>
  <c r="E18"/>
  <c r="I34" s="1"/>
  <c r="H18"/>
  <c r="H32" s="1"/>
  <c r="C19"/>
  <c r="C31" s="1"/>
  <c r="C32" s="1"/>
  <c r="C33" s="1"/>
  <c r="D19"/>
  <c r="C22"/>
  <c r="D22"/>
  <c r="E22"/>
  <c r="E31" s="1"/>
  <c r="E32" s="1"/>
  <c r="E33" s="1"/>
  <c r="G31"/>
  <c r="H31"/>
  <c r="I31"/>
  <c r="G18" i="6"/>
  <c r="G29" s="1"/>
  <c r="G30" s="1"/>
  <c r="H18"/>
  <c r="C18"/>
  <c r="D18"/>
  <c r="E18"/>
  <c r="C19"/>
  <c r="C28" s="1"/>
  <c r="D19"/>
  <c r="E19"/>
  <c r="C22"/>
  <c r="D22"/>
  <c r="E22"/>
  <c r="G28"/>
  <c r="H28"/>
  <c r="I28"/>
  <c r="C7" i="5"/>
  <c r="C6" s="1"/>
  <c r="D7"/>
  <c r="D6"/>
  <c r="E7"/>
  <c r="E6"/>
  <c r="C13"/>
  <c r="D13"/>
  <c r="E13"/>
  <c r="C20"/>
  <c r="D20"/>
  <c r="E20"/>
  <c r="C28"/>
  <c r="D28"/>
  <c r="E28"/>
  <c r="C29"/>
  <c r="D29"/>
  <c r="E29"/>
  <c r="C32"/>
  <c r="D32"/>
  <c r="E32"/>
  <c r="C35"/>
  <c r="D35"/>
  <c r="D34" s="1"/>
  <c r="D31" s="1"/>
  <c r="D27" s="1"/>
  <c r="E35"/>
  <c r="C42"/>
  <c r="D42"/>
  <c r="D38" s="1"/>
  <c r="E42"/>
  <c r="E34" s="1"/>
  <c r="E31" s="1"/>
  <c r="E27" s="1"/>
  <c r="C50"/>
  <c r="C49" s="1"/>
  <c r="D50"/>
  <c r="D49" s="1"/>
  <c r="E50"/>
  <c r="E49"/>
  <c r="C55"/>
  <c r="D55"/>
  <c r="E55"/>
  <c r="E69"/>
  <c r="E66" s="1"/>
  <c r="E74" s="1"/>
  <c r="E77" s="1"/>
  <c r="E78" s="1"/>
  <c r="C60"/>
  <c r="D60"/>
  <c r="E60"/>
  <c r="C69"/>
  <c r="C66" s="1"/>
  <c r="C74" s="1"/>
  <c r="C77" s="1"/>
  <c r="D69"/>
  <c r="D66" s="1"/>
  <c r="D74" s="1"/>
  <c r="D77" s="1"/>
  <c r="D78" s="1"/>
  <c r="C71"/>
  <c r="D71"/>
  <c r="E71"/>
  <c r="C89"/>
  <c r="C84"/>
  <c r="C113" s="1"/>
  <c r="C123" s="1"/>
  <c r="D89"/>
  <c r="D84" s="1"/>
  <c r="D113" s="1"/>
  <c r="D123" s="1"/>
  <c r="E89"/>
  <c r="E84" s="1"/>
  <c r="C104"/>
  <c r="C101" s="1"/>
  <c r="D104"/>
  <c r="D101"/>
  <c r="E104"/>
  <c r="E101" s="1"/>
  <c r="C114"/>
  <c r="C119" s="1"/>
  <c r="C122" s="1"/>
  <c r="D114"/>
  <c r="E114"/>
  <c r="E119" s="1"/>
  <c r="E122" s="1"/>
  <c r="D119"/>
  <c r="D122"/>
  <c r="C6" i="4"/>
  <c r="D6"/>
  <c r="E6"/>
  <c r="C13"/>
  <c r="D13"/>
  <c r="E13"/>
  <c r="C19"/>
  <c r="D19"/>
  <c r="E19"/>
  <c r="C25"/>
  <c r="D25"/>
  <c r="E25"/>
  <c r="C35"/>
  <c r="D35"/>
  <c r="E35"/>
  <c r="C46"/>
  <c r="D46"/>
  <c r="E46"/>
  <c r="C52"/>
  <c r="D52"/>
  <c r="E52"/>
  <c r="C56"/>
  <c r="D56"/>
  <c r="E56"/>
  <c r="C61"/>
  <c r="D61"/>
  <c r="E61"/>
  <c r="C73"/>
  <c r="D73"/>
  <c r="E70"/>
  <c r="E73" s="1"/>
  <c r="C96"/>
  <c r="D96"/>
  <c r="E96"/>
  <c r="C109"/>
  <c r="D109"/>
  <c r="E109"/>
  <c r="C117"/>
  <c r="D117"/>
  <c r="E117"/>
  <c r="C6" i="3"/>
  <c r="D6"/>
  <c r="E6"/>
  <c r="C14"/>
  <c r="D14"/>
  <c r="E14"/>
  <c r="C20"/>
  <c r="D20"/>
  <c r="E20"/>
  <c r="C27"/>
  <c r="D27"/>
  <c r="E27"/>
  <c r="C28"/>
  <c r="C26" s="1"/>
  <c r="D28"/>
  <c r="D26" s="1"/>
  <c r="E28"/>
  <c r="E26"/>
  <c r="D36"/>
  <c r="C53"/>
  <c r="D53"/>
  <c r="E53"/>
  <c r="C58"/>
  <c r="D58"/>
  <c r="E58"/>
  <c r="E63"/>
  <c r="C66"/>
  <c r="C63" s="1"/>
  <c r="C68"/>
  <c r="D68"/>
  <c r="D72" s="1"/>
  <c r="D75" s="1"/>
  <c r="E68"/>
  <c r="E72" s="1"/>
  <c r="E75" s="1"/>
  <c r="C99"/>
  <c r="C112"/>
  <c r="D112"/>
  <c r="E112"/>
  <c r="C120"/>
  <c r="D120"/>
  <c r="E120"/>
  <c r="C7" i="2"/>
  <c r="D7"/>
  <c r="E7"/>
  <c r="F7" s="1"/>
  <c r="F8"/>
  <c r="F9"/>
  <c r="F10"/>
  <c r="F11"/>
  <c r="F12"/>
  <c r="C15"/>
  <c r="C6" s="1"/>
  <c r="D15"/>
  <c r="E15"/>
  <c r="F20"/>
  <c r="C22"/>
  <c r="D22"/>
  <c r="E22"/>
  <c r="F30"/>
  <c r="F31"/>
  <c r="F32"/>
  <c r="E29"/>
  <c r="F35"/>
  <c r="F38"/>
  <c r="C39"/>
  <c r="D39"/>
  <c r="F39" s="1"/>
  <c r="F40"/>
  <c r="F41"/>
  <c r="F42"/>
  <c r="F44"/>
  <c r="F45"/>
  <c r="C51"/>
  <c r="D51"/>
  <c r="E51"/>
  <c r="F51" s="1"/>
  <c r="F53"/>
  <c r="C57"/>
  <c r="D57"/>
  <c r="E57"/>
  <c r="C62"/>
  <c r="D62"/>
  <c r="E62"/>
  <c r="C68"/>
  <c r="D68"/>
  <c r="E68"/>
  <c r="C73"/>
  <c r="C77" s="1"/>
  <c r="C80" s="1"/>
  <c r="D73"/>
  <c r="E73"/>
  <c r="E77" s="1"/>
  <c r="F74"/>
  <c r="F76"/>
  <c r="F88"/>
  <c r="F89"/>
  <c r="F90"/>
  <c r="F91"/>
  <c r="C87"/>
  <c r="D87"/>
  <c r="E87"/>
  <c r="F92"/>
  <c r="F93"/>
  <c r="F97"/>
  <c r="F102"/>
  <c r="F105"/>
  <c r="F106"/>
  <c r="D107"/>
  <c r="D104" s="1"/>
  <c r="E107"/>
  <c r="E104"/>
  <c r="C117"/>
  <c r="D117"/>
  <c r="E117"/>
  <c r="F122"/>
  <c r="C125"/>
  <c r="D125"/>
  <c r="E125"/>
  <c r="E139"/>
  <c r="D34" i="7"/>
  <c r="E6" i="2"/>
  <c r="C38" i="5"/>
  <c r="C34"/>
  <c r="C31" s="1"/>
  <c r="C27" s="1"/>
  <c r="C67" i="13"/>
  <c r="C81" s="1"/>
  <c r="L24" i="11"/>
  <c r="E7" i="13"/>
  <c r="C7" i="40"/>
  <c r="E67" i="15"/>
  <c r="E81" s="1"/>
  <c r="D20" i="29"/>
  <c r="D67" i="18"/>
  <c r="C121" i="49"/>
  <c r="C131" s="1"/>
  <c r="C29" i="20"/>
  <c r="C67" s="1"/>
  <c r="E7" i="47"/>
  <c r="E117" i="18"/>
  <c r="E127" s="1"/>
  <c r="C7" i="15"/>
  <c r="D33" i="16"/>
  <c r="D29" s="1"/>
  <c r="D67" s="1"/>
  <c r="D81" s="1"/>
  <c r="C67"/>
  <c r="C81" s="1"/>
  <c r="E33" i="41"/>
  <c r="E29"/>
  <c r="E33" i="48"/>
  <c r="E29"/>
  <c r="E67" s="1"/>
  <c r="C7" i="52"/>
  <c r="E121" i="51"/>
  <c r="E33" i="13"/>
  <c r="D7" i="47"/>
  <c r="C77" i="16"/>
  <c r="C80"/>
  <c r="E33" i="42"/>
  <c r="E117" i="41"/>
  <c r="E127" s="1"/>
  <c r="D67"/>
  <c r="E7"/>
  <c r="E117" i="48"/>
  <c r="E127"/>
  <c r="E7"/>
  <c r="D121" i="19"/>
  <c r="D131" s="1"/>
  <c r="D131" i="49"/>
  <c r="C7" i="46"/>
  <c r="D121" i="50"/>
  <c r="D131" s="1"/>
  <c r="C7" i="44"/>
  <c r="D121" i="20"/>
  <c r="D131" s="1"/>
  <c r="C7"/>
  <c r="D121" i="43"/>
  <c r="D131" s="1"/>
  <c r="C29"/>
  <c r="C7" i="49"/>
  <c r="D121" i="45"/>
  <c r="D131" s="1"/>
  <c r="E7" i="54"/>
  <c r="D29" i="51"/>
  <c r="D67" s="1"/>
  <c r="D86" s="1"/>
  <c r="D7" i="54"/>
  <c r="D7" i="51"/>
  <c r="F9" i="28"/>
  <c r="C7" i="51"/>
  <c r="E21" i="56"/>
  <c r="D33" i="45"/>
  <c r="D29"/>
  <c r="C33" i="54"/>
  <c r="C29"/>
  <c r="D33" i="53"/>
  <c r="D29"/>
  <c r="D67" s="1"/>
  <c r="E7"/>
  <c r="G28" i="38"/>
  <c r="G41" s="1"/>
  <c r="G47" s="1"/>
  <c r="E5" i="23"/>
  <c r="E18" s="1"/>
  <c r="F13" i="28"/>
  <c r="E20"/>
  <c r="F20" s="1"/>
  <c r="D99" i="3"/>
  <c r="E82"/>
  <c r="D82"/>
  <c r="E131" i="19" l="1"/>
  <c r="D33"/>
  <c r="D29" s="1"/>
  <c r="F112" i="22"/>
  <c r="D112"/>
  <c r="C112"/>
  <c r="C122" s="1"/>
  <c r="F62"/>
  <c r="F76" s="1"/>
  <c r="D21" i="56"/>
  <c r="E28" i="38"/>
  <c r="E41" s="1"/>
  <c r="E47" s="1"/>
  <c r="D28"/>
  <c r="C40"/>
  <c r="H34"/>
  <c r="H40" s="1"/>
  <c r="H25"/>
  <c r="H8"/>
  <c r="C28"/>
  <c r="C41" s="1"/>
  <c r="C47" s="1"/>
  <c r="D116" i="13"/>
  <c r="D126" s="1"/>
  <c r="M24" i="11"/>
  <c r="C10" i="37"/>
  <c r="C18" s="1"/>
  <c r="E10"/>
  <c r="E18" s="1"/>
  <c r="E20" s="1"/>
  <c r="C121" i="54"/>
  <c r="C131" s="1"/>
  <c r="C82"/>
  <c r="C85" s="1"/>
  <c r="C86" s="1"/>
  <c r="D121" i="46"/>
  <c r="D131" s="1"/>
  <c r="E67" i="42"/>
  <c r="E77" i="12"/>
  <c r="E80" s="1"/>
  <c r="H29" i="6"/>
  <c r="D31" i="7"/>
  <c r="D32" s="1"/>
  <c r="D33" s="1"/>
  <c r="F73" i="2"/>
  <c r="D6"/>
  <c r="G16" i="32"/>
  <c r="E20" i="29"/>
  <c r="E13"/>
  <c r="E24" i="28"/>
  <c r="E41" s="1"/>
  <c r="F41" s="1"/>
  <c r="D41"/>
  <c r="H21" i="38"/>
  <c r="E26" i="37"/>
  <c r="C20"/>
  <c r="C26"/>
  <c r="D10"/>
  <c r="D18" s="1"/>
  <c r="D20" s="1"/>
  <c r="H6"/>
  <c r="G10"/>
  <c r="G18" s="1"/>
  <c r="F10"/>
  <c r="D28" i="6"/>
  <c r="E28"/>
  <c r="E29" s="1"/>
  <c r="E30" s="1"/>
  <c r="C31"/>
  <c r="I29"/>
  <c r="I30" s="1"/>
  <c r="I31"/>
  <c r="C32"/>
  <c r="D29"/>
  <c r="D30" s="1"/>
  <c r="D111" i="3"/>
  <c r="D121" s="1"/>
  <c r="E108" i="4"/>
  <c r="E118" s="1"/>
  <c r="C108"/>
  <c r="C118" s="1"/>
  <c r="F104" i="2"/>
  <c r="C126"/>
  <c r="D77"/>
  <c r="D80" s="1"/>
  <c r="F22"/>
  <c r="F6"/>
  <c r="D7" i="13"/>
  <c r="D113" i="39"/>
  <c r="E67" i="13"/>
  <c r="E81" s="1"/>
  <c r="D67" i="15"/>
  <c r="D81" s="1"/>
  <c r="D116"/>
  <c r="D126" s="1"/>
  <c r="D107" i="12"/>
  <c r="E67"/>
  <c r="E7"/>
  <c r="D7"/>
  <c r="C7"/>
  <c r="D86" i="53"/>
  <c r="E121" i="46"/>
  <c r="C86" i="20"/>
  <c r="D67"/>
  <c r="D86" s="1"/>
  <c r="D67" i="44"/>
  <c r="D117" i="42"/>
  <c r="D127" s="1"/>
  <c r="D117" i="41"/>
  <c r="D127" s="1"/>
  <c r="C117"/>
  <c r="C117" i="18"/>
  <c r="C121" i="53"/>
  <c r="C131" s="1"/>
  <c r="E121"/>
  <c r="E131" s="1"/>
  <c r="E131" i="46"/>
  <c r="C121"/>
  <c r="C131" s="1"/>
  <c r="D67"/>
  <c r="D86" s="1"/>
  <c r="C67"/>
  <c r="C86" s="1"/>
  <c r="C121" i="20"/>
  <c r="C131" s="1"/>
  <c r="E67"/>
  <c r="E86" s="1"/>
  <c r="C67" i="43"/>
  <c r="C86" s="1"/>
  <c r="D86" i="44"/>
  <c r="C67" i="19"/>
  <c r="C86" s="1"/>
  <c r="D67"/>
  <c r="D86" s="1"/>
  <c r="C117" i="42"/>
  <c r="C127" s="1"/>
  <c r="E82"/>
  <c r="D67"/>
  <c r="D82" s="1"/>
  <c r="D117" i="18"/>
  <c r="D127" s="1"/>
  <c r="D82"/>
  <c r="E116" i="15"/>
  <c r="E126" s="1"/>
  <c r="C116"/>
  <c r="C126" s="1"/>
  <c r="C67"/>
  <c r="C81" s="1"/>
  <c r="D67" i="13"/>
  <c r="D81" s="1"/>
  <c r="E113" i="39"/>
  <c r="E124" s="1"/>
  <c r="C113"/>
  <c r="C124" s="1"/>
  <c r="C75"/>
  <c r="C78" s="1"/>
  <c r="D65"/>
  <c r="D79" s="1"/>
  <c r="C65"/>
  <c r="C79" s="1"/>
  <c r="C7"/>
  <c r="E115" i="40"/>
  <c r="E127" s="1"/>
  <c r="D115"/>
  <c r="D127" s="1"/>
  <c r="C115"/>
  <c r="E80"/>
  <c r="C80"/>
  <c r="D67"/>
  <c r="D81" s="1"/>
  <c r="C67"/>
  <c r="C81" s="1"/>
  <c r="D7"/>
  <c r="D119" i="12"/>
  <c r="E107"/>
  <c r="E119" s="1"/>
  <c r="C119"/>
  <c r="E81"/>
  <c r="C67"/>
  <c r="C81" s="1"/>
  <c r="D67"/>
  <c r="D81" s="1"/>
  <c r="D108" i="4"/>
  <c r="D118" s="1"/>
  <c r="E74"/>
  <c r="C111" i="3"/>
  <c r="C121" s="1"/>
  <c r="C72"/>
  <c r="C75" s="1"/>
  <c r="E76"/>
  <c r="F125" i="2"/>
  <c r="E116"/>
  <c r="E126" s="1"/>
  <c r="F87"/>
  <c r="F15"/>
  <c r="F122" i="22"/>
  <c r="D122"/>
  <c r="E112"/>
  <c r="E122" s="1"/>
  <c r="E62"/>
  <c r="F126"/>
  <c r="D62"/>
  <c r="D76" s="1"/>
  <c r="C6"/>
  <c r="C62"/>
  <c r="C126" s="1"/>
  <c r="E80" i="2"/>
  <c r="F80" s="1"/>
  <c r="F77"/>
  <c r="E67"/>
  <c r="I32" i="7"/>
  <c r="I35" s="1"/>
  <c r="E34"/>
  <c r="G32"/>
  <c r="G34"/>
  <c r="C34"/>
  <c r="H30" i="6"/>
  <c r="D32"/>
  <c r="H33" i="7"/>
  <c r="H35"/>
  <c r="G26" i="37"/>
  <c r="G20"/>
  <c r="D116" i="2"/>
  <c r="D126" s="1"/>
  <c r="E113" i="5"/>
  <c r="E123" s="1"/>
  <c r="E115" i="47"/>
  <c r="C115"/>
  <c r="C126" s="1"/>
  <c r="E67"/>
  <c r="C67"/>
  <c r="C81" s="1"/>
  <c r="E67" i="43"/>
  <c r="E131" i="51"/>
  <c r="E82" i="48"/>
  <c r="D62" i="3"/>
  <c r="D76" s="1"/>
  <c r="C62"/>
  <c r="C76" s="1"/>
  <c r="C60" i="4"/>
  <c r="C74" s="1"/>
  <c r="D60"/>
  <c r="D74" s="1"/>
  <c r="C65" i="5"/>
  <c r="C78" s="1"/>
  <c r="C127" i="40"/>
  <c r="E30"/>
  <c r="E67" s="1"/>
  <c r="D124" i="39"/>
  <c r="E29"/>
  <c r="E65" s="1"/>
  <c r="E79" s="1"/>
  <c r="D126" i="47"/>
  <c r="D81"/>
  <c r="E116" i="13"/>
  <c r="E126" s="1"/>
  <c r="C116"/>
  <c r="C126" s="1"/>
  <c r="E67" i="18"/>
  <c r="E82" s="1"/>
  <c r="D29" i="49"/>
  <c r="D67" s="1"/>
  <c r="D86" s="1"/>
  <c r="E67" i="50"/>
  <c r="E86" s="1"/>
  <c r="E67" i="54"/>
  <c r="E86" s="1"/>
  <c r="D67"/>
  <c r="D86" s="1"/>
  <c r="F33" i="2"/>
  <c r="D29"/>
  <c r="F29" s="1"/>
  <c r="E38" i="5"/>
  <c r="G19" i="9"/>
  <c r="C7" i="48"/>
  <c r="C67"/>
  <c r="C82" s="1"/>
  <c r="E7" i="40"/>
  <c r="E29" i="16"/>
  <c r="E67" s="1"/>
  <c r="E81" s="1"/>
  <c r="C29" i="18"/>
  <c r="C67" s="1"/>
  <c r="C82" s="1"/>
  <c r="E117" i="42"/>
  <c r="E127" s="1"/>
  <c r="C127" i="41"/>
  <c r="D117" i="48"/>
  <c r="D127" s="1"/>
  <c r="E67" i="46"/>
  <c r="E86" s="1"/>
  <c r="D121" i="54"/>
  <c r="D131" s="1"/>
  <c r="C7"/>
  <c r="E29" i="52"/>
  <c r="E67" s="1"/>
  <c r="E86" s="1"/>
  <c r="H9" i="37"/>
  <c r="F28" i="38"/>
  <c r="F41" s="1"/>
  <c r="F47" s="1"/>
  <c r="H20" i="56"/>
  <c r="F5" i="23"/>
  <c r="F18" s="1"/>
  <c r="G35" i="7"/>
  <c r="C29" i="6"/>
  <c r="C30" s="1"/>
  <c r="D67" i="45"/>
  <c r="D86" s="1"/>
  <c r="E67" i="44"/>
  <c r="E86" s="1"/>
  <c r="D67" i="48"/>
  <c r="D82" s="1"/>
  <c r="E7" i="16"/>
  <c r="D31" i="6"/>
  <c r="E31"/>
  <c r="G31"/>
  <c r="D35" i="7"/>
  <c r="F34" i="2"/>
  <c r="C29"/>
  <c r="C67" s="1"/>
  <c r="H31" i="6"/>
  <c r="H34" i="7"/>
  <c r="D116" i="16"/>
  <c r="D126" s="1"/>
  <c r="C127" i="18"/>
  <c r="C33" i="42"/>
  <c r="C29" s="1"/>
  <c r="C67" s="1"/>
  <c r="C82" s="1"/>
  <c r="C29" i="48"/>
  <c r="E29" i="19"/>
  <c r="E67" s="1"/>
  <c r="E86" s="1"/>
  <c r="E121" i="44"/>
  <c r="E131" s="1"/>
  <c r="C121"/>
  <c r="C131" s="1"/>
  <c r="C29"/>
  <c r="C67" s="1"/>
  <c r="C86" s="1"/>
  <c r="D33" i="43"/>
  <c r="D29" s="1"/>
  <c r="D67"/>
  <c r="D86" s="1"/>
  <c r="C29" i="49"/>
  <c r="C67" s="1"/>
  <c r="C86" s="1"/>
  <c r="D7" i="20"/>
  <c r="C7" i="45"/>
  <c r="E7" i="50"/>
  <c r="C7"/>
  <c r="E29" i="53"/>
  <c r="E67" s="1"/>
  <c r="E86" s="1"/>
  <c r="C29"/>
  <c r="C67" s="1"/>
  <c r="C86" s="1"/>
  <c r="D121" i="52"/>
  <c r="D131" s="1"/>
  <c r="C33"/>
  <c r="C29" s="1"/>
  <c r="C67" s="1"/>
  <c r="C86" s="1"/>
  <c r="D67"/>
  <c r="D86" s="1"/>
  <c r="E67" i="51"/>
  <c r="E86" s="1"/>
  <c r="D41" i="38"/>
  <c r="D47" s="1"/>
  <c r="H16"/>
  <c r="H8" i="56"/>
  <c r="H5" i="23"/>
  <c r="H18" s="1"/>
  <c r="D5"/>
  <c r="D18" s="1"/>
  <c r="E99" i="3"/>
  <c r="E111" s="1"/>
  <c r="E121" s="1"/>
  <c r="C76" i="22" l="1"/>
  <c r="H28" i="38"/>
  <c r="H41" s="1"/>
  <c r="H47" s="1"/>
  <c r="D26" i="37"/>
  <c r="F24" i="28"/>
  <c r="E126" i="22"/>
  <c r="D126"/>
  <c r="E76"/>
  <c r="H21" i="56"/>
  <c r="F18" i="37"/>
  <c r="H10"/>
  <c r="I32" i="6"/>
  <c r="E32"/>
  <c r="E81" i="40"/>
  <c r="C130" i="2"/>
  <c r="C81"/>
  <c r="E81"/>
  <c r="E130"/>
  <c r="G33" i="7"/>
  <c r="C35"/>
  <c r="I33"/>
  <c r="E35"/>
  <c r="F126" i="2"/>
  <c r="D67"/>
  <c r="F116"/>
  <c r="F26" i="37" l="1"/>
  <c r="F20"/>
  <c r="H20" s="1"/>
  <c r="H18"/>
  <c r="D81" i="2"/>
  <c r="F81" s="1"/>
  <c r="D130"/>
  <c r="F67"/>
  <c r="H28" i="37" l="1"/>
  <c r="H26"/>
</calcChain>
</file>

<file path=xl/sharedStrings.xml><?xml version="1.0" encoding="utf-8"?>
<sst xmlns="http://schemas.openxmlformats.org/spreadsheetml/2006/main" count="8250" uniqueCount="967">
  <si>
    <t>B E V É T E L E K</t>
  </si>
  <si>
    <t>1. sz. táblázat</t>
  </si>
  <si>
    <t>Ezer forintban</t>
  </si>
  <si>
    <t>Sor-
szám</t>
  </si>
  <si>
    <t>Bevételi jogcím</t>
  </si>
  <si>
    <t>Eredeti előirányzat</t>
  </si>
  <si>
    <t>Módosított előirányzat</t>
  </si>
  <si>
    <t>Teljesítés</t>
  </si>
  <si>
    <t>1.</t>
  </si>
  <si>
    <t>2.</t>
  </si>
  <si>
    <t>3.</t>
  </si>
  <si>
    <t xml:space="preserve">4. </t>
  </si>
  <si>
    <t>5.</t>
  </si>
  <si>
    <t>6.</t>
  </si>
  <si>
    <t xml:space="preserve">7. </t>
  </si>
  <si>
    <t>8.</t>
  </si>
  <si>
    <t>10.</t>
  </si>
  <si>
    <t>11.</t>
  </si>
  <si>
    <t>12.</t>
  </si>
  <si>
    <t>13.</t>
  </si>
  <si>
    <t>14.</t>
  </si>
  <si>
    <t>K I A D Á S O K</t>
  </si>
  <si>
    <t>2. sz. táblázat</t>
  </si>
  <si>
    <t>Kiadási jogcím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</si>
  <si>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</si>
  <si>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</si>
  <si>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</si>
  <si>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</si>
  <si>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</si>
  <si>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Beruházások</t>
  </si>
  <si>
    <t>Felújítások</t>
  </si>
  <si>
    <t>Egyéb felhalmozási kiadások</t>
  </si>
  <si>
    <t>- Lakástámogatás</t>
  </si>
  <si>
    <t>4.</t>
  </si>
  <si>
    <t>7.</t>
  </si>
  <si>
    <t>9.</t>
  </si>
  <si>
    <t>KÖLTSÉGVETÉSI BEVÉTELEK ÉS KIADÁSOK EGYENLEGE</t>
  </si>
  <si>
    <t>3. sz. táblázat</t>
  </si>
  <si>
    <t>I. Működési célú bevételek és kiadások mérlege
(Önkormányzati szinten)</t>
  </si>
  <si>
    <t>Bevételek</t>
  </si>
  <si>
    <t>Kiadások</t>
  </si>
  <si>
    <t>Megnevezés</t>
  </si>
  <si>
    <t>Közhatalmi bevételek</t>
  </si>
  <si>
    <t>Személyi juttatások</t>
  </si>
  <si>
    <t xml:space="preserve">Dologi kiadások </t>
  </si>
  <si>
    <t>Költségvetési bevételek összesen (1+...+12)</t>
  </si>
  <si>
    <t>Költségvetési kiadások összesen (1+...+12)</t>
  </si>
  <si>
    <t>15.</t>
  </si>
  <si>
    <t>16.</t>
  </si>
  <si>
    <t>17.</t>
  </si>
  <si>
    <t>18.</t>
  </si>
  <si>
    <t>19.</t>
  </si>
  <si>
    <t>20.</t>
  </si>
  <si>
    <t>21.</t>
  </si>
  <si>
    <t>22.</t>
  </si>
  <si>
    <t>Működési célú finanszírozási kiadások összesen (14+...+21)</t>
  </si>
  <si>
    <t>23.</t>
  </si>
  <si>
    <t>Költségvetési és finanszírozási kiadások összesen (13+22)</t>
  </si>
  <si>
    <t>24.</t>
  </si>
  <si>
    <t>25.</t>
  </si>
  <si>
    <t>BEVÉTEL ÖSSZESEN (23+24)</t>
  </si>
  <si>
    <t>KIADÁSOK ÖSSZESEN (23+24)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</si>
  <si>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</si>
  <si>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</si>
  <si>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</si>
  <si>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</si>
  <si>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</si>
  <si>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</si>
  <si>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</si>
  <si>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              - Felhalmozási célú pe.átadás államháztartáson kívül</t>
  </si>
  <si>
    <t>Költségvetési bevételek összesen:</t>
  </si>
  <si>
    <t>Költségvetési kiadások összesen:</t>
  </si>
  <si>
    <t>Hiány belső finanszírozás bevételei ( 14+…+18)</t>
  </si>
  <si>
    <t>Költségvetési maradvány igénybevétele</t>
  </si>
  <si>
    <t xml:space="preserve">Vállalkozási maradvány igénybevétele 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</si>
  <si>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</si>
  <si>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</si>
  <si>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</si>
  <si>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</si>
  <si>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Felhalmozási célú finanszírozási bevételek összesen
(14+20)</t>
  </si>
  <si>
    <t>Felhalmozási célú finanszírozási kiadások összesen
(14+...+25)</t>
  </si>
  <si>
    <t>Költségvetési és finanszírozási bevételek összesen (13+26)</t>
  </si>
  <si>
    <t>Költségvetési és finanszírozási kiadások összesen (13+26)</t>
  </si>
  <si>
    <t>29.</t>
  </si>
  <si>
    <t>BEVÉTEL ÖSSZESEN (27+28)</t>
  </si>
  <si>
    <t>KIADÁSOK ÖSSZESEN (27+28)</t>
  </si>
  <si>
    <t>30.</t>
  </si>
  <si>
    <t>31.</t>
  </si>
  <si>
    <t>Beruházási (felhalmozási) kiadások előirányzata beruházásonként</t>
  </si>
  <si>
    <t>Beruházás  megnevezése</t>
  </si>
  <si>
    <t>Teljes költség</t>
  </si>
  <si>
    <t>Kivitelezés kezdési és befejezési éve</t>
  </si>
  <si>
    <t>7=(4+6)</t>
  </si>
  <si>
    <t>Felújítási kiadások előirányzata felújításonként</t>
  </si>
  <si>
    <t>Felújítás  megnevezése</t>
  </si>
  <si>
    <r>
      <t>EU-s projekt neve, azonosítója:</t>
    </r>
    <r>
      <rPr>
        <sz val="12"/>
        <rFont val="Times New Roman"/>
        <family val="1"/>
        <charset val="238"/>
      </rPr>
      <t>*</t>
    </r>
  </si>
  <si>
    <t>Források</t>
  </si>
  <si>
    <t>Támogatási szerződés szerinti bevételek, kiadások</t>
  </si>
  <si>
    <t>Eredeti</t>
  </si>
  <si>
    <t>Módosított</t>
  </si>
  <si>
    <t>Évenkénti üteme</t>
  </si>
  <si>
    <t>Összes bevétel,
kiadás</t>
  </si>
  <si>
    <t>Összesen</t>
  </si>
  <si>
    <t>12=(10+11)</t>
  </si>
  <si>
    <t>13=(12/3)</t>
  </si>
  <si>
    <t>Saját erő</t>
  </si>
  <si>
    <t>- saját erőből központi támogatás</t>
  </si>
  <si>
    <t>Hitel</t>
  </si>
  <si>
    <t>Egyéb forrás</t>
  </si>
  <si>
    <t>Források összesen:</t>
  </si>
  <si>
    <t>Kiadások, költségek</t>
  </si>
  <si>
    <t>Személyi jellegű</t>
  </si>
  <si>
    <t>Beruházások, beszerzések</t>
  </si>
  <si>
    <t>Szolgáltatások igénybe vétele</t>
  </si>
  <si>
    <t>Adminisztratív költségek</t>
  </si>
  <si>
    <t>Kiadások összesen:</t>
  </si>
  <si>
    <t>Támogatott neve</t>
  </si>
  <si>
    <t>Összesen:</t>
  </si>
  <si>
    <t>Önkormányzat</t>
  </si>
  <si>
    <t>01</t>
  </si>
  <si>
    <t>Feladat megnevezése</t>
  </si>
  <si>
    <t>--------</t>
  </si>
  <si>
    <t>Előirányzat-csoport, kiemelt előirányzat megnevezése</t>
  </si>
  <si>
    <t>02</t>
  </si>
  <si>
    <t>03</t>
  </si>
  <si>
    <t>04</t>
  </si>
  <si>
    <t>Sor-szám</t>
  </si>
  <si>
    <t>Kötelezettség
jogcíme</t>
  </si>
  <si>
    <t>Kötelezettség- 
vállalás 
éve</t>
  </si>
  <si>
    <t>Összes vállalt kötelezettség</t>
  </si>
  <si>
    <t>Kötelezettségek a következő években</t>
  </si>
  <si>
    <t>Még fennálló kötelezettség</t>
  </si>
  <si>
    <t>Működési célú
hiteltörlesztés (tőke+kamat)</t>
  </si>
  <si>
    <t>............................</t>
  </si>
  <si>
    <t>Felhalmozási célú
hiteltörlesztés (tőke+kamat)</t>
  </si>
  <si>
    <t>Beruházás feladatonként</t>
  </si>
  <si>
    <t>Felújítás célonként</t>
  </si>
  <si>
    <t>Egyéb</t>
  </si>
  <si>
    <t xml:space="preserve">Hitel, kölcsön </t>
  </si>
  <si>
    <t>Kölcsön-
nyújtás
éve</t>
  </si>
  <si>
    <t xml:space="preserve">Lejárat
éve </t>
  </si>
  <si>
    <t>Hitel, kölcsön állomány december 31-én</t>
  </si>
  <si>
    <t xml:space="preserve">Rövid lejáratú </t>
  </si>
  <si>
    <t>Hosszú lejáratú</t>
  </si>
  <si>
    <t>Összesen (1+6)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</si>
  <si>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</si>
  <si>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</si>
  <si>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</si>
  <si>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</si>
  <si>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Tervezett</t>
  </si>
  <si>
    <t>Tényleges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</si>
  <si>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</si>
  <si>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</si>
  <si>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</si>
  <si>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</si>
  <si>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</si>
  <si>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</si>
  <si>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</si>
  <si>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</si>
  <si>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</si>
  <si>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</si>
  <si>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</si>
  <si>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</si>
  <si>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menteség</t>
  </si>
  <si>
    <t>Eszközök hasznosítása utáni kedvezmény, menteség</t>
  </si>
  <si>
    <t>Egyéb kedvezmény</t>
  </si>
  <si>
    <t>Egyéb kölcsön elengedése</t>
  </si>
  <si>
    <t>A helyi adókból biztosított kedvezményeket, mentességeket, adónemenként kell feltüntetni.</t>
  </si>
  <si>
    <t>Támogatott szervezet neve</t>
  </si>
  <si>
    <t>Támogatás célja</t>
  </si>
  <si>
    <t>Sorszám</t>
  </si>
  <si>
    <t>01.</t>
  </si>
  <si>
    <t>02.</t>
  </si>
  <si>
    <t>03.</t>
  </si>
  <si>
    <t>FORRÁSOK</t>
  </si>
  <si>
    <t>1</t>
  </si>
  <si>
    <t>2</t>
  </si>
  <si>
    <t>3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</si>
  <si>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</si>
  <si>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</si>
  <si>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</si>
  <si>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</si>
  <si>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 xml:space="preserve">       ÖSSZESEN:</t>
  </si>
  <si>
    <t>Létavértes Városi Könyvtár és Művelődési Ház</t>
  </si>
  <si>
    <t>Létavértesi Közös Önkormányzati Hivatal</t>
  </si>
  <si>
    <t>Létavértes Városi Önkormányzat</t>
  </si>
  <si>
    <t>előző év</t>
  </si>
  <si>
    <t>tárgy év</t>
  </si>
  <si>
    <t>- korl. forg.képes</t>
  </si>
  <si>
    <t>Vagyoni értékű jogok</t>
  </si>
  <si>
    <t>Szellemi termékek</t>
  </si>
  <si>
    <t>I.</t>
  </si>
  <si>
    <t>Immateriális javak</t>
  </si>
  <si>
    <t>II/1.</t>
  </si>
  <si>
    <t>Ingatlanok össz.</t>
  </si>
  <si>
    <t>II/2.</t>
  </si>
  <si>
    <t>II/5.</t>
  </si>
  <si>
    <t>Beruházások, felújít. F.képes</t>
  </si>
  <si>
    <t>II.</t>
  </si>
  <si>
    <t>Tárgyi eszközök</t>
  </si>
  <si>
    <t>III/1.</t>
  </si>
  <si>
    <t>III.</t>
  </si>
  <si>
    <t>Befekt.pügyi eszk.</t>
  </si>
  <si>
    <t>IV.</t>
  </si>
  <si>
    <t>A.</t>
  </si>
  <si>
    <t>Készletek össz:</t>
  </si>
  <si>
    <t>II/4.</t>
  </si>
  <si>
    <t xml:space="preserve">II. </t>
  </si>
  <si>
    <t>Értékpapírok össz.</t>
  </si>
  <si>
    <t>V.</t>
  </si>
  <si>
    <t>B.</t>
  </si>
  <si>
    <t>ESZKÖZÖK ÖSSZESEN:</t>
  </si>
  <si>
    <t>Hajdú-Bihar Megyei Temetkezési Vállalat</t>
  </si>
  <si>
    <t>LÉT.A.MED Zrt</t>
  </si>
  <si>
    <t>éven túli lejáratú működési hitel</t>
  </si>
  <si>
    <t>Nemleges</t>
  </si>
  <si>
    <t xml:space="preserve">                                 </t>
  </si>
  <si>
    <t>K1</t>
  </si>
  <si>
    <t>K2</t>
  </si>
  <si>
    <t>K3</t>
  </si>
  <si>
    <t>K4</t>
  </si>
  <si>
    <t>K5</t>
  </si>
  <si>
    <t xml:space="preserve"> - a K5-ből: - nemzetközi kötelezettségek</t>
  </si>
  <si>
    <t xml:space="preserve">   - elvonások és befizetések</t>
  </si>
  <si>
    <t xml:space="preserve">   - működési célú garancia-és kezességvállalásból származó kifizetés ÁHB</t>
  </si>
  <si>
    <t xml:space="preserve">   - Működési célú visszatérítendő támogatások , kölcsönök nyújtása ÁHB</t>
  </si>
  <si>
    <t xml:space="preserve">   - működési célú visszatérítendő támogatások, kölcsönök törlesztése ÁHB</t>
  </si>
  <si>
    <t xml:space="preserve">   - egyéb működési célú támogatások ÁHB</t>
  </si>
  <si>
    <t>K501</t>
  </si>
  <si>
    <t>K502</t>
  </si>
  <si>
    <t>K503</t>
  </si>
  <si>
    <t>K504</t>
  </si>
  <si>
    <t>K505</t>
  </si>
  <si>
    <t>K506</t>
  </si>
  <si>
    <t>K507</t>
  </si>
  <si>
    <t>K508</t>
  </si>
  <si>
    <t>K509</t>
  </si>
  <si>
    <t>K510</t>
  </si>
  <si>
    <t>K511</t>
  </si>
  <si>
    <t>K512</t>
  </si>
  <si>
    <t xml:space="preserve">   - működési célú garancia-és kezességvállalásból származó kifizetés ÁHK</t>
  </si>
  <si>
    <t xml:space="preserve">   - Működési célú visszatérítendő támogatások , kölcsönök nyújtása ÁHK</t>
  </si>
  <si>
    <t xml:space="preserve">   - árkiegészítések, ártámogatások</t>
  </si>
  <si>
    <t xml:space="preserve">   - kamattámogatások</t>
  </si>
  <si>
    <t xml:space="preserve">   - egyéb működési célú támogatások ÁHK</t>
  </si>
  <si>
    <t xml:space="preserve">   - tartalékok</t>
  </si>
  <si>
    <t>K6</t>
  </si>
  <si>
    <t>K7</t>
  </si>
  <si>
    <t>K8</t>
  </si>
  <si>
    <t>Egyéb felhalmozási célú kiadások</t>
  </si>
  <si>
    <t>K81</t>
  </si>
  <si>
    <t>K82</t>
  </si>
  <si>
    <t>K83</t>
  </si>
  <si>
    <t>K84</t>
  </si>
  <si>
    <t>K85</t>
  </si>
  <si>
    <t>K86</t>
  </si>
  <si>
    <t>K87</t>
  </si>
  <si>
    <t>K88</t>
  </si>
  <si>
    <t xml:space="preserve"> - Felhalmozási célú visszatérítendő támogatások, kölcsönök nyújtása ÁHB</t>
  </si>
  <si>
    <t>- Felhalmozási célú visszatérítendő kölcsönök törlesztése ÁHB</t>
  </si>
  <si>
    <t>- Egyéb felhalmozási célú támogatások ÁHB</t>
  </si>
  <si>
    <t>- Felhalmozási célú garancia-és kezességvállalásból származó kifizetés ÁHB</t>
  </si>
  <si>
    <t>- Felhalmozási célú visszatérítendő támogatások, kölcsönök nyújtása ÁHK</t>
  </si>
  <si>
    <t>- Egyéb felhalmozási célú támogatások ÁHK</t>
  </si>
  <si>
    <t>a K8-ból: Felhalmozási célú garancia-és kezességvállalásból származó kifizetés ÁHB</t>
  </si>
  <si>
    <r>
      <t xml:space="preserve">I. Működési költségvetés kiadásai </t>
    </r>
    <r>
      <rPr>
        <sz val="8"/>
        <rFont val="Times New Roman CE"/>
        <charset val="238"/>
      </rPr>
      <t>(K1-K5)</t>
    </r>
  </si>
  <si>
    <r>
      <t xml:space="preserve">II. Felhalmozási költségvetés kiadásai </t>
    </r>
    <r>
      <rPr>
        <sz val="8"/>
        <rFont val="Times New Roman CE"/>
        <charset val="238"/>
      </rPr>
      <t>(K6-K8)</t>
    </r>
  </si>
  <si>
    <t>KÖLTSÉGVETÉSI KIADÁSOK ÖSSZESEN (K1-K8)</t>
  </si>
  <si>
    <t>Rovat</t>
  </si>
  <si>
    <t>B111</t>
  </si>
  <si>
    <t>Helyi önkormányzatok működésének általános támogatása</t>
  </si>
  <si>
    <t>B112</t>
  </si>
  <si>
    <t>B113</t>
  </si>
  <si>
    <t>Települési önkormányzatok szociális,  gyermekjóléti és gyermekétkeztetési feladatainak támogatása</t>
  </si>
  <si>
    <t>B114</t>
  </si>
  <si>
    <t>Települési önkormányzatok kulturális feladatainak támogatása</t>
  </si>
  <si>
    <t>B115</t>
  </si>
  <si>
    <t>B116</t>
  </si>
  <si>
    <t>B12</t>
  </si>
  <si>
    <t>Elvonások és befizetések bevételei</t>
  </si>
  <si>
    <t>B13</t>
  </si>
  <si>
    <t>B14</t>
  </si>
  <si>
    <t>B15</t>
  </si>
  <si>
    <t>B16</t>
  </si>
  <si>
    <t>B21</t>
  </si>
  <si>
    <t>Felhalmozási célú önkormányzati támogatások</t>
  </si>
  <si>
    <t>B22</t>
  </si>
  <si>
    <t>B23</t>
  </si>
  <si>
    <t>B24</t>
  </si>
  <si>
    <t>B25</t>
  </si>
  <si>
    <t>B3</t>
  </si>
  <si>
    <t>Helyi adók  (B34+B351)</t>
  </si>
  <si>
    <t>B34</t>
  </si>
  <si>
    <t>- Vagyoni típusú adók</t>
  </si>
  <si>
    <t>B351</t>
  </si>
  <si>
    <t>B354</t>
  </si>
  <si>
    <t>Gépjárműadó</t>
  </si>
  <si>
    <t>B355</t>
  </si>
  <si>
    <t>Egyéb áruhasználati és szolgáltatási adók</t>
  </si>
  <si>
    <t>B36</t>
  </si>
  <si>
    <t>Egyéb közhatalmi bevételek</t>
  </si>
  <si>
    <t>B401</t>
  </si>
  <si>
    <t>Készletértékesítés ellenértéke</t>
  </si>
  <si>
    <t>B402</t>
  </si>
  <si>
    <t>Szolgáltatások ellenértéke</t>
  </si>
  <si>
    <t>B403</t>
  </si>
  <si>
    <t>Közvetített szolgáltatások értéke</t>
  </si>
  <si>
    <t>B404</t>
  </si>
  <si>
    <t>Tulajdonosi bevételek</t>
  </si>
  <si>
    <t>B405</t>
  </si>
  <si>
    <t>Ellátási díjak</t>
  </si>
  <si>
    <t>B406</t>
  </si>
  <si>
    <t xml:space="preserve">Kiszámlázott általános forgalmi adó </t>
  </si>
  <si>
    <t>B407</t>
  </si>
  <si>
    <t>Általános forgalmi adó visszatérítése</t>
  </si>
  <si>
    <t>B408</t>
  </si>
  <si>
    <t>Kamatbevételek</t>
  </si>
  <si>
    <t>B409</t>
  </si>
  <si>
    <t>Egyéb pénzügyi műveletek bevételei</t>
  </si>
  <si>
    <t>B410</t>
  </si>
  <si>
    <t>Egyéb működési bevételek</t>
  </si>
  <si>
    <t>Felhalmozási bevételek</t>
  </si>
  <si>
    <t>B51</t>
  </si>
  <si>
    <t>Immateriális javak értékesítése</t>
  </si>
  <si>
    <t>B52</t>
  </si>
  <si>
    <t>Ingatlanok értékesítése</t>
  </si>
  <si>
    <t>B53</t>
  </si>
  <si>
    <t>Egyéb tárgyi eszközök értékesítése</t>
  </si>
  <si>
    <t>B54</t>
  </si>
  <si>
    <t>Részesedések értékesítése</t>
  </si>
  <si>
    <t>B55</t>
  </si>
  <si>
    <t>Részesedések megszűnéséhez kapcsolódó bevételek</t>
  </si>
  <si>
    <t>B61</t>
  </si>
  <si>
    <t>Egyéb működési célú átvett pénzeszköz</t>
  </si>
  <si>
    <t>B71</t>
  </si>
  <si>
    <t>Egyéb felhalmozási célú átvett pénzeszköz</t>
  </si>
  <si>
    <t xml:space="preserve">Hitel-, kölcsönfelvétel államháztartáson kívülről  </t>
  </si>
  <si>
    <t>B8111</t>
  </si>
  <si>
    <t>Hosszú lejáratú  hitelek, kölcsönök felvétele</t>
  </si>
  <si>
    <t>B8112</t>
  </si>
  <si>
    <t>Likviditási célú  hitelek, kölcsönök felvétele pénzügyi vállalkozástól</t>
  </si>
  <si>
    <t>B8113</t>
  </si>
  <si>
    <t xml:space="preserve">    Rövid lejáratú  hitelek, kölcsönök felvétele</t>
  </si>
  <si>
    <t xml:space="preserve">Belföldi értékpapírok bevételei </t>
  </si>
  <si>
    <t xml:space="preserve">Maradvány igénybevétele </t>
  </si>
  <si>
    <t>B8131</t>
  </si>
  <si>
    <t>Előző év költségvetési maradványának igénybevétele</t>
  </si>
  <si>
    <t>B8132</t>
  </si>
  <si>
    <t>Előző év vállalkozási maradványának igénybevétele</t>
  </si>
  <si>
    <t>Adóssághoz nem kapcsolódó származékos ügyletek bevételei</t>
  </si>
  <si>
    <t>Önkormányzat működési támogatásai (B11)</t>
  </si>
  <si>
    <t>Települési önkormányzatok egyes köznevelési feladatainak támogatása</t>
  </si>
  <si>
    <t>Működési célú központosított előirányzatok</t>
  </si>
  <si>
    <t>Helyi önkormányzatok kiegészítő támogatásai</t>
  </si>
  <si>
    <t>Működési célú garancia- és kezességvállalásból megtérülések ÁHB</t>
  </si>
  <si>
    <t>Működési célú visszatérítendő támogatások, kölcsönök visszatérülése ÁHB</t>
  </si>
  <si>
    <t>Működési célú visszatérítendő támogatások, kölcsönök igénybevétele ÁHB</t>
  </si>
  <si>
    <t>Egyéb működési célú támogatások bevételei ÁHB</t>
  </si>
  <si>
    <t>Működési célú támogatások államháztartáson belülről (B12-B16)</t>
  </si>
  <si>
    <t>Felhalmozási célú támogatások államháztartáson belülről (B2)</t>
  </si>
  <si>
    <t>Felhalmozási célú garancia- és kezességvállalásból megtérülések ÁHB</t>
  </si>
  <si>
    <t>Felhalmozási célú visszatérítendő támogatások, kölcsönök visszatérülése ÁHB</t>
  </si>
  <si>
    <t>Felhalmozási célú visszatérítendő támogatások, kölcsönök igénybevétele ÁHB</t>
  </si>
  <si>
    <t>Egyéb felhalmozási célú támogatások bevételei ÁHB</t>
  </si>
  <si>
    <t xml:space="preserve">   - ebből magánszemélyek kommunális adója</t>
  </si>
  <si>
    <t xml:space="preserve">     - ebből helyi iparűzési  adó</t>
  </si>
  <si>
    <t xml:space="preserve">    - ebből talajterhelési díj</t>
  </si>
  <si>
    <t>B35</t>
  </si>
  <si>
    <t>- Termékek és szolgáltatások adói</t>
  </si>
  <si>
    <t xml:space="preserve"> Értékesítési és forgalmi adók </t>
  </si>
  <si>
    <t>Közhatalmi bevételek (B3)</t>
  </si>
  <si>
    <t>Működési bevételek (B4)</t>
  </si>
  <si>
    <t>Felhalmozási bevételek (B5)</t>
  </si>
  <si>
    <t>Működési célú garancia- és kezességvállalásból megtérülések ÁHK</t>
  </si>
  <si>
    <t>Működési célú visszatérítendő támogatások, kölcsönök visszatér. ÁHK</t>
  </si>
  <si>
    <t>B62</t>
  </si>
  <si>
    <t>B63</t>
  </si>
  <si>
    <t xml:space="preserve">          B63.-ból EU-s </t>
  </si>
  <si>
    <t>Működési célú átvett pénzeszközök (B6)</t>
  </si>
  <si>
    <t>Felhalm. célú garancia- és kezességvállalásból megtérülések ÁHK</t>
  </si>
  <si>
    <t>Felhalm. célú visszatérítendő támogatások, kölcsönök visszatér. ÁHK</t>
  </si>
  <si>
    <t>B72</t>
  </si>
  <si>
    <t>B73</t>
  </si>
  <si>
    <t xml:space="preserve">        B73.-ból EU-s </t>
  </si>
  <si>
    <t>Felhalmozási célú átvett pénzeszközök (B7)</t>
  </si>
  <si>
    <t>KÖLTSÉGVETÉSI BEVÉTELEK ÖSSZESEN: (B1-B7)</t>
  </si>
  <si>
    <t>FINANSZÍROZÁSI BEVÉTELEK ÖSSZESEN: (B8)</t>
  </si>
  <si>
    <t>B811</t>
  </si>
  <si>
    <t>B812</t>
  </si>
  <si>
    <t>B813</t>
  </si>
  <si>
    <t>B81</t>
  </si>
  <si>
    <t>Belföldi finanszírozás bevételei (B81)</t>
  </si>
  <si>
    <t>Külföldi finanszírozás bevételei (B82)</t>
  </si>
  <si>
    <t>Adóssághoz nem kapcsolódó származékos ügyletek bevételei (B83)</t>
  </si>
  <si>
    <t>K911</t>
  </si>
  <si>
    <t>Hitel, kölcsöntörlesztés államháztartáson kívülre</t>
  </si>
  <si>
    <t>K9111</t>
  </si>
  <si>
    <t>K9112</t>
  </si>
  <si>
    <t>K9113</t>
  </si>
  <si>
    <t>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</si>
  <si>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</si>
  <si>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</si>
  <si>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K912</t>
  </si>
  <si>
    <t>Belföldi értékpapírok kiadása</t>
  </si>
  <si>
    <t>Külföldi finanszírozás kiadásai (K92)</t>
  </si>
  <si>
    <t>Adóssághoz nem kapcsolódó származékos ügyletek kiadásai (K93)</t>
  </si>
  <si>
    <t>FINANSZÍROZÁSI KIADÁSOK ÖSSZESEN: (K9)</t>
  </si>
  <si>
    <t>B82</t>
  </si>
  <si>
    <t>B83</t>
  </si>
  <si>
    <t>KÖLTSÉGVETÉSI ÉS FINANSZÍROZÁSI BEVÉTELEK ÖSSZESEN: (9+10)</t>
  </si>
  <si>
    <t>Belföldi finanszírozás kiadásai (K91)</t>
  </si>
  <si>
    <t>K91</t>
  </si>
  <si>
    <t>K92</t>
  </si>
  <si>
    <t>K93</t>
  </si>
  <si>
    <t>KÖLTSÉGVETÉSI ÉS FINANSZÍROZÁSI KIADÁSOK ÖSSZESEN: (3+4)</t>
  </si>
  <si>
    <t xml:space="preserve">     ebből fejezeti kezelésű előir. EU-s progr. és azok hazai társfinansz.</t>
  </si>
  <si>
    <t>Költségvetési hiány, többlet ( költségvetési bevételek 9. sor - költségvetési kiadások 3. sor) (+/-)</t>
  </si>
  <si>
    <t>Önkormányzat működési támogatásai</t>
  </si>
  <si>
    <t>Működési célú támogatások ÁHB</t>
  </si>
  <si>
    <t>Működési bevételek</t>
  </si>
  <si>
    <t>Működési célú átvett pénzeszközök</t>
  </si>
  <si>
    <t>Hitel, kölcsön felvétel ÁHK</t>
  </si>
  <si>
    <t>Belföldi értékpapírok bevételei</t>
  </si>
  <si>
    <t>Külföldi finanszírozás bevételei</t>
  </si>
  <si>
    <t xml:space="preserve">         ebből helyi adók</t>
  </si>
  <si>
    <t xml:space="preserve">    </t>
  </si>
  <si>
    <t xml:space="preserve">                egyéb működési célú támogatás ÁHK</t>
  </si>
  <si>
    <t xml:space="preserve">                tartalékok</t>
  </si>
  <si>
    <t>Hitel, kölcsön törlesztése ÁHK</t>
  </si>
  <si>
    <t>Külföldi finanszírozás kiadásai</t>
  </si>
  <si>
    <t>Adóssághoz nem kapcsolódó származékos ügyletek kiadásai</t>
  </si>
  <si>
    <t>Felhalmozási célú támogatások ÁHB</t>
  </si>
  <si>
    <t>Felhalmozási célú átvett pénzeszközök</t>
  </si>
  <si>
    <t>Hiány belső finanszírozás bevételei ( 15+16)</t>
  </si>
  <si>
    <t>Hiány külső finanszírozás bevételei (18+..+21)</t>
  </si>
  <si>
    <t>belföldi Értékpapírok bevételei</t>
  </si>
  <si>
    <t>Külföldi értékpapírok bevételei</t>
  </si>
  <si>
    <t xml:space="preserve">Hitel, kölcsön törlesztése </t>
  </si>
  <si>
    <t>Belföldi értékpapírok kiadásai</t>
  </si>
  <si>
    <t xml:space="preserve">   ebből:  - Felhalmozási célú pe. átadás államháztartáson belül</t>
  </si>
  <si>
    <t>Működési célú támogatások államháztartáson belülről (B1)</t>
  </si>
  <si>
    <t>1.1</t>
  </si>
  <si>
    <t>1.2</t>
  </si>
  <si>
    <t>Likviditási célú hitelek, kölcsönök törlesztése pénzügyi vállalkozásnak</t>
  </si>
  <si>
    <t>Rövid lejáratú hitelek, kölcsönök törlesztése</t>
  </si>
  <si>
    <t>B814</t>
  </si>
  <si>
    <t>Államháztartáson belüli megelőlegezések</t>
  </si>
  <si>
    <t>Összes maradvány</t>
  </si>
  <si>
    <t>sorszám</t>
  </si>
  <si>
    <t>megnevezés</t>
  </si>
  <si>
    <t>Önk. Hivatal</t>
  </si>
  <si>
    <t>Óvoda</t>
  </si>
  <si>
    <t>Közműv.</t>
  </si>
  <si>
    <t>önkormányz.</t>
  </si>
  <si>
    <t>Önkormányzat összesen:</t>
  </si>
  <si>
    <t>Alaptev. Költségvetési bevételei</t>
  </si>
  <si>
    <t>Alaptev. Költségvetési kiadásai</t>
  </si>
  <si>
    <t>Alaptev. Költségvetési egyenlege</t>
  </si>
  <si>
    <t>Alaptev. Finanszírozási bevételei</t>
  </si>
  <si>
    <t>Alaptev. Finanszírozási kiadásai</t>
  </si>
  <si>
    <t>Alaptev. Finanszírozási egyenlege</t>
  </si>
  <si>
    <t>Vállalk. Tev. Finanszírozási bevételei</t>
  </si>
  <si>
    <t>Vállalk. Tev. Finansz. egyenlege</t>
  </si>
  <si>
    <t>Vállalkozási tev. Költségvet. bevételei</t>
  </si>
  <si>
    <t>Vállalkozási tev. Költségvet. kiadásai</t>
  </si>
  <si>
    <t>Vállalk. tev. Költségvet. egyenlege</t>
  </si>
  <si>
    <t>Alaptevékenység maradványa</t>
  </si>
  <si>
    <t>Váll. Tevékenység maradványa</t>
  </si>
  <si>
    <t>I</t>
  </si>
  <si>
    <t>II</t>
  </si>
  <si>
    <t>A)</t>
  </si>
  <si>
    <t>III</t>
  </si>
  <si>
    <t>IV</t>
  </si>
  <si>
    <t>B)</t>
  </si>
  <si>
    <t>C)</t>
  </si>
  <si>
    <t>Alaptevékenység szabad maradványa</t>
  </si>
  <si>
    <t>Váll. Tev. Terhelő befizetési kötel.</t>
  </si>
  <si>
    <t>Alaptev. Köt. terhelt maradványa</t>
  </si>
  <si>
    <t>Váll. Tev. Felhasználható maradványa</t>
  </si>
  <si>
    <t>D)</t>
  </si>
  <si>
    <t>E)</t>
  </si>
  <si>
    <t>F)</t>
  </si>
  <si>
    <t>G)</t>
  </si>
  <si>
    <t>I. MARADVÁNYKIMUTATÁS</t>
  </si>
  <si>
    <t>II. EREDMÉNYKIMUTATÁS</t>
  </si>
  <si>
    <t>Közhatalmi eredményszeml. Bevételek</t>
  </si>
  <si>
    <t>Eszk.és szolg. Értékesít. nettó bevételei</t>
  </si>
  <si>
    <t>Tevék. Egyéb nettó eredm. Bevételei</t>
  </si>
  <si>
    <t>Tevékenység nettó eredm. Bevételeli</t>
  </si>
  <si>
    <t>Saját term. készletek állományváltozása</t>
  </si>
  <si>
    <t>Saját előáll. Eszk. Aktivált értéke</t>
  </si>
  <si>
    <t>Aktivált saját teljesítmények értéke</t>
  </si>
  <si>
    <t>Közp. Működési célú tám. Eredm. Bevételei</t>
  </si>
  <si>
    <t>Egyéb működési célú tám. Eredm. Bevét.</t>
  </si>
  <si>
    <t>Különféle egyéb eredm. Bevételek</t>
  </si>
  <si>
    <t>Egyéb eredményszemléletű bevételek</t>
  </si>
  <si>
    <t>Anyagköltség</t>
  </si>
  <si>
    <t>Személyi jellegű egyéb kifizetések</t>
  </si>
  <si>
    <t xml:space="preserve">Bérjárulékok </t>
  </si>
  <si>
    <t>Eladott (közvet) szolgáltatások értéke</t>
  </si>
  <si>
    <t>Anyagjellegű ráfordítások</t>
  </si>
  <si>
    <t>Bérköltség</t>
  </si>
  <si>
    <t>Eladott áruk beszerzési értéke</t>
  </si>
  <si>
    <t>V</t>
  </si>
  <si>
    <t>Személyi jellegű ráfordítások</t>
  </si>
  <si>
    <t>VI</t>
  </si>
  <si>
    <t>VII</t>
  </si>
  <si>
    <t>VIII</t>
  </si>
  <si>
    <t>IX</t>
  </si>
  <si>
    <t>X</t>
  </si>
  <si>
    <t>XI</t>
  </si>
  <si>
    <t>Értékcsökkenési leírás</t>
  </si>
  <si>
    <t>Egyéb ráfordítások</t>
  </si>
  <si>
    <t>TEVÉKENYSÉGEK EREDMÉNYE</t>
  </si>
  <si>
    <t>Kapott (járó) osztalék és részesedés</t>
  </si>
  <si>
    <t>- ebből: árfolyamnyereség</t>
  </si>
  <si>
    <t>Pénzügyi műveletek eredm. Bevételei</t>
  </si>
  <si>
    <t>Fizetendő kamatok és kamatjell. Ráfordítások</t>
  </si>
  <si>
    <t>Pénzügyi műveletek egyéb ráfordításai</t>
  </si>
  <si>
    <t>- ebből árfolyamveszteség</t>
  </si>
  <si>
    <t>Pénzügyi műveletek ráfordításai</t>
  </si>
  <si>
    <t>PÉNZÜGYI MŰVELETEK EREDMÉNYE</t>
  </si>
  <si>
    <t>SZOKÁSOS EREDMÉNY</t>
  </si>
  <si>
    <t>Felhalmozási célú tám. Eredm. Bevételei</t>
  </si>
  <si>
    <t>Különféle rendkív. Eredm. Bevételek</t>
  </si>
  <si>
    <t>Rendkívüli eredményszemléletű bevételek</t>
  </si>
  <si>
    <t>Rendkívüli ráfordítások</t>
  </si>
  <si>
    <t>MÉRLEG SZERINTI EREDMÉNY</t>
  </si>
  <si>
    <t xml:space="preserve">RENDKÍVÜLI EREDMÉNY </t>
  </si>
  <si>
    <t>----------</t>
  </si>
  <si>
    <t>-------</t>
  </si>
  <si>
    <t>B816</t>
  </si>
  <si>
    <t>Irányító szervi támogatás (B816)</t>
  </si>
  <si>
    <t>K915</t>
  </si>
  <si>
    <t>Irányító szervi támogatás (K915)</t>
  </si>
  <si>
    <t>összes feladat</t>
  </si>
  <si>
    <t>Összes feladat</t>
  </si>
  <si>
    <t>kötelező feladat</t>
  </si>
  <si>
    <t>önként vállalt feladat</t>
  </si>
  <si>
    <t>önként vállalat feladat</t>
  </si>
  <si>
    <t>Államháztartáson belülli megelőlegezések</t>
  </si>
  <si>
    <t>Működési célú finanszírozási bevételek összesen (14+...+22)</t>
  </si>
  <si>
    <t>Költségvetési és finanszírozási bevételek összesen (13+23)</t>
  </si>
  <si>
    <t>Település üzemeltetési feladatok</t>
  </si>
  <si>
    <t>066010</t>
  </si>
  <si>
    <t>066020</t>
  </si>
  <si>
    <t>081045</t>
  </si>
  <si>
    <t>éven túli lejáratú fejlesztési hitel</t>
  </si>
  <si>
    <t>Adatszolgáltatás 
az elismert tartozásállományról</t>
  </si>
  <si>
    <t>Költségvetési szerv neve:</t>
  </si>
  <si>
    <t>Költségvetési szerv számlaszáma:</t>
  </si>
  <si>
    <t>11738008-15373319</t>
  </si>
  <si>
    <t>30 napon túli elismert tartozásállomány összesen:   0  Ft</t>
  </si>
  <si>
    <t xml:space="preserve">Tartozásállomány megnevezése </t>
  </si>
  <si>
    <t>30 nap 
alatti
állomány</t>
  </si>
  <si>
    <t>30-60 nap 
közötti 
állomány</t>
  </si>
  <si>
    <t>60 napon 
túli 
állomány</t>
  </si>
  <si>
    <t>Át-ütemezett</t>
  </si>
  <si>
    <t>Állammal szembeni tartozások</t>
  </si>
  <si>
    <t>Egyéb tartozásállomány</t>
  </si>
  <si>
    <t>költségvetési szerv vezetője</t>
  </si>
  <si>
    <t>11738008-15728568</t>
  </si>
  <si>
    <t>11738008-16733493</t>
  </si>
  <si>
    <t>11738008-16733486</t>
  </si>
  <si>
    <t xml:space="preserve"> G) SAJÁT TŐKE ÖSSZESEN (01+...+06)</t>
  </si>
  <si>
    <t>I. Nemzeti vagyon induláskori értéke</t>
  </si>
  <si>
    <t>II. Nemzeti vagyon változásai</t>
  </si>
  <si>
    <t>IV. Felhalmozott eredmény</t>
  </si>
  <si>
    <t>V. Eszközök értékhelyesbítésének forrása</t>
  </si>
  <si>
    <t>VI. Mérleg szerinti eredmény</t>
  </si>
  <si>
    <t xml:space="preserve"> I. Költségvetési évben esedékes kötelezettségek</t>
  </si>
  <si>
    <t>II. Költségvetési évet követően esedékes kötelezettségek</t>
  </si>
  <si>
    <t>III. Kötelezettség jellegű sajátos elszámolások</t>
  </si>
  <si>
    <t>-korl. Forg.képes vagyon</t>
  </si>
  <si>
    <t>-üzleti vagyon</t>
  </si>
  <si>
    <t xml:space="preserve">-forg.képtelen törzsvagyon </t>
  </si>
  <si>
    <t>Gépek, ber. Felsz.jármű f.képes</t>
  </si>
  <si>
    <t>Tárgyi eszközök értékhelyesbít.</t>
  </si>
  <si>
    <t>Koncessz.vagyonkez.adott</t>
  </si>
  <si>
    <t>Nemzeti Vagyonba tartozó BEFEKTETETT ESZK.ÖSSZ</t>
  </si>
  <si>
    <t>Nemzeti vagyonba tartozó FORGÓESZK.ÖSSZESEN</t>
  </si>
  <si>
    <t>Hosszú lejáratú betétek</t>
  </si>
  <si>
    <t>Pénztárak,csekkek,betétk.</t>
  </si>
  <si>
    <t>Forintszámlák</t>
  </si>
  <si>
    <t>Devizaszámlák</t>
  </si>
  <si>
    <t>Idegen pénzeszközök</t>
  </si>
  <si>
    <t>C.</t>
  </si>
  <si>
    <t>PÉNZESZKÖZÖK:</t>
  </si>
  <si>
    <t>D.</t>
  </si>
  <si>
    <t>KÖVETELÉSEK:</t>
  </si>
  <si>
    <t>E.</t>
  </si>
  <si>
    <t>EGYÉB SAJÁTOS ESZKÖZOLDALI ESZÁMOLÁSOK:</t>
  </si>
  <si>
    <t>F.</t>
  </si>
  <si>
    <t>Költségv. évben esed. Követelés</t>
  </si>
  <si>
    <t>Ktgv. évet követ. Esed. Követelés</t>
  </si>
  <si>
    <t>Követelés jellegű sajátos elszám.</t>
  </si>
  <si>
    <t>Tiszamenti Regionális Vízművek Zrt.</t>
  </si>
  <si>
    <t>B E V É T E L E K (KONSZOLIDÁLT)</t>
  </si>
  <si>
    <t>K I A D Á S O K (KONSZOLIDÁLT)</t>
  </si>
  <si>
    <t>(KONSZOLIDÁLT) VAGYONKIMUTATÁS
a könyvviteli mérlegben értékkel szereplő forrásokról</t>
  </si>
  <si>
    <t>államigazgatási feladat</t>
  </si>
  <si>
    <t xml:space="preserve"> EREDMÉNYKIMUTATÁS</t>
  </si>
  <si>
    <t>előző időszak</t>
  </si>
  <si>
    <t>tárgyi időszak</t>
  </si>
  <si>
    <t>4</t>
  </si>
  <si>
    <t>J) PASSZÍV IDŐBELI ELHATÁROLÁSOK</t>
  </si>
  <si>
    <t>H) KÖTELEZETTSÉGEK (8+…+10)</t>
  </si>
  <si>
    <r>
      <t xml:space="preserve">30 napon túli elismert tartozásállomány összesen: </t>
    </r>
    <r>
      <rPr>
        <b/>
        <sz val="11"/>
        <rFont val="Times New Roman CE"/>
        <charset val="238"/>
      </rPr>
      <t xml:space="preserve">  0</t>
    </r>
    <r>
      <rPr>
        <b/>
        <sz val="11"/>
        <rFont val="Times New Roman CE"/>
        <family val="1"/>
        <charset val="238"/>
      </rPr>
      <t xml:space="preserve">  Ft</t>
    </r>
  </si>
  <si>
    <t>NEMLEGES</t>
  </si>
  <si>
    <t>B75</t>
  </si>
  <si>
    <t>K914</t>
  </si>
  <si>
    <t>ÁHB megelőlegezések visszafizetése (K914)</t>
  </si>
  <si>
    <t>K513</t>
  </si>
  <si>
    <t>ÁHB megelőlegezések visszafizetése</t>
  </si>
  <si>
    <t>MEGNEVEZÉS</t>
  </si>
  <si>
    <t>A közp. Költségvetésből támogatásként rendelk. Bocsátott összeg</t>
  </si>
  <si>
    <t>Az önkormányzat által az adott célra ténylegesen felhasznált összeg</t>
  </si>
  <si>
    <t>Az önk. Által fel nem használt, de a következő évben jogszerűen felhasználható összeg</t>
  </si>
  <si>
    <t>forint</t>
  </si>
  <si>
    <t>Eltérés</t>
  </si>
  <si>
    <t xml:space="preserve">        B75.-ból EU-s </t>
  </si>
  <si>
    <t>ebből elvonások, befizetések</t>
  </si>
  <si>
    <t>Család és Gyermekj. Sz.</t>
  </si>
  <si>
    <t>2019.</t>
  </si>
  <si>
    <t>Működési célú költségvetési támogatások</t>
  </si>
  <si>
    <t>Elszámolásból származó bevételek</t>
  </si>
  <si>
    <t>Biztosító által fizetett kártérítés</t>
  </si>
  <si>
    <t>05</t>
  </si>
  <si>
    <t>forintban</t>
  </si>
  <si>
    <t>Részesedésekből szárm. Ráford., árf.veszt.</t>
  </si>
  <si>
    <t>Debreceni Vízmű Zrt</t>
  </si>
  <si>
    <t>Debreceni Hulladék Közszolgáltató Nonprofit Kft</t>
  </si>
  <si>
    <t>Hajdúsági-Nyírségi Pályázatkezelő Nonprofit Kft.</t>
  </si>
  <si>
    <t>Létavértesi Család és Gyermekjóléti Szolgálat</t>
  </si>
  <si>
    <t>11738008-16732588</t>
  </si>
  <si>
    <t>K89</t>
  </si>
  <si>
    <t>B411</t>
  </si>
  <si>
    <t xml:space="preserve"> Egyéb működési bevételek</t>
  </si>
  <si>
    <t>Egyéb működési bevétel</t>
  </si>
  <si>
    <t>önkormányzat</t>
  </si>
  <si>
    <t>(11/A űrlap)</t>
  </si>
  <si>
    <t>11/C űrlap</t>
  </si>
  <si>
    <t>III. Egyéb eszközök induláskori értéke és változásai</t>
  </si>
  <si>
    <t>n.a.</t>
  </si>
  <si>
    <t>013360</t>
  </si>
  <si>
    <t>Iskolák üzemeltetési szolgáltatás feladatai</t>
  </si>
  <si>
    <t>Szabadidő sport-, és kulturális feladatok: sporttelep, uszoda, tornacsarnok</t>
  </si>
  <si>
    <t>EU-s forrás és hazai társfinanszírozás</t>
  </si>
  <si>
    <t>Felhalmozási célú visszatérítendő tám, kölcsönök visszatérülése ÁHB</t>
  </si>
  <si>
    <t>Felhalmozási célú visszatérítendő tám, kölcsönök igénybevétele ÁHB</t>
  </si>
  <si>
    <t xml:space="preserve"> forintban</t>
  </si>
  <si>
    <t>forintban !</t>
  </si>
  <si>
    <t>Létavértesi Gyermeksziget Óvoda-bölcsőde</t>
  </si>
  <si>
    <t>Óvoda-bölcsőde</t>
  </si>
  <si>
    <t>2021.</t>
  </si>
  <si>
    <t>11=(7+…+10)</t>
  </si>
  <si>
    <t xml:space="preserve">Tervezett 
</t>
  </si>
  <si>
    <t xml:space="preserve">Tényleges 
</t>
  </si>
  <si>
    <t>Adatok:  forintban!</t>
  </si>
  <si>
    <t>Működési célú költségvetési és kiegészítő támogatások</t>
  </si>
  <si>
    <t>Részesedésekből szárm. Egyéb eredm. Bev.</t>
  </si>
  <si>
    <t>Teljesí-tés %</t>
  </si>
  <si>
    <t xml:space="preserve"> Ft</t>
  </si>
  <si>
    <t>Ft</t>
  </si>
  <si>
    <t>B65</t>
  </si>
  <si>
    <t>- üzleti vagyon</t>
  </si>
  <si>
    <t>ipari park beruházás</t>
  </si>
  <si>
    <t xml:space="preserve"> forintban </t>
  </si>
  <si>
    <t>2022.</t>
  </si>
  <si>
    <t>LÉTAVÉRTES VÁROSI ÖNKORMÁNYZAT</t>
  </si>
  <si>
    <t>PÉNZESZKÖZÖK VÁLTOZÁSA</t>
  </si>
  <si>
    <t>Bankszámlák nyitó tárgyidőszaki egyenlege</t>
  </si>
  <si>
    <t>Pénztárak nyitó tárgyidőszaki egyenlege</t>
  </si>
  <si>
    <t>Előző évi költségvetési maradványának igénybevétel teljesítése tárgyidőszaki egyenlege</t>
  </si>
  <si>
    <t>Folyósított, megelőlegezett tb. és családtámogatási ellátások elszámolása tárgyidőszaki forgalma</t>
  </si>
  <si>
    <t>Kapott előlegek tárgyidőszaki forgalma</t>
  </si>
  <si>
    <t>06</t>
  </si>
  <si>
    <t>07</t>
  </si>
  <si>
    <t>08</t>
  </si>
  <si>
    <t>09</t>
  </si>
  <si>
    <t>10</t>
  </si>
  <si>
    <t>A.) Pénzeszközök nyitó tárgyidőszaki egyenlege</t>
  </si>
  <si>
    <t>B.) Korrekciós tételek összesen( 04-09):</t>
  </si>
  <si>
    <t>11</t>
  </si>
  <si>
    <t>12</t>
  </si>
  <si>
    <t>C.) Számított tárgyidőszaki záró pénzkészlet (A+B):</t>
  </si>
  <si>
    <t>D.) Tárgyidőszaki tényleges záró pénzkészlet</t>
  </si>
  <si>
    <t>Önkorm.</t>
  </si>
  <si>
    <t>Hivatal</t>
  </si>
  <si>
    <t>Családs.</t>
  </si>
  <si>
    <t>összesen:</t>
  </si>
  <si>
    <t>éves atlagos statisztikai létszam</t>
  </si>
  <si>
    <t>köztisztviselők</t>
  </si>
  <si>
    <t>egyéb bérrendszer</t>
  </si>
  <si>
    <t>21a</t>
  </si>
  <si>
    <t>közalkalmazottak</t>
  </si>
  <si>
    <t>Csalad és Gyj.</t>
  </si>
  <si>
    <t>13/A mell.</t>
  </si>
  <si>
    <t>Egyéb kapott kamatok és kam.jell. Eredm. B.</t>
  </si>
  <si>
    <t>25a</t>
  </si>
  <si>
    <t xml:space="preserve">I. </t>
  </si>
  <si>
    <t>Külföldi kötelezettségek</t>
  </si>
  <si>
    <t>Összesen (I.+II.)</t>
  </si>
  <si>
    <t>………………..</t>
  </si>
  <si>
    <t>Belföldi kötelezettségek (1+2+3+4+5)</t>
  </si>
  <si>
    <t>Összes maradvány - betervezett:</t>
  </si>
  <si>
    <t xml:space="preserve">          működési célú visszatérítendő ÁHK</t>
  </si>
  <si>
    <t xml:space="preserve">              egyéb működési célú támogatás ÁHB</t>
  </si>
  <si>
    <t>11/L űrlap</t>
  </si>
  <si>
    <t>Közvilágítás korszerűsítés miatt működési kötelezettség</t>
  </si>
  <si>
    <t>I/1.</t>
  </si>
  <si>
    <t>I/2.</t>
  </si>
  <si>
    <t>Tartós részes. F.képes</t>
  </si>
  <si>
    <t>I.1.</t>
  </si>
  <si>
    <t>Vásárolt készletek- üzleti vagyon</t>
  </si>
  <si>
    <t>éves átlagos statisztikai létszám</t>
  </si>
  <si>
    <t>választott tisztségviselők</t>
  </si>
  <si>
    <t>Kiadások nyilv.e.sz. tárgyidőszaki egyenlege</t>
  </si>
  <si>
    <t>Bevételek nyilv.e.sz. tárgyidőszaki egyenlege</t>
  </si>
  <si>
    <t>Igénybe vett szolgáltatások értéke</t>
  </si>
  <si>
    <r>
      <t xml:space="preserve">önként vállalt feladat:  </t>
    </r>
    <r>
      <rPr>
        <b/>
        <i/>
        <sz val="9"/>
        <rFont val="Times New Roman CE"/>
        <charset val="238"/>
      </rPr>
      <t>Közterület-felügyelet</t>
    </r>
  </si>
  <si>
    <t>B1132</t>
  </si>
  <si>
    <t>B1131</t>
  </si>
  <si>
    <t>Települési önkormányzatok gyermekétkeztetési feladatainak támogatása</t>
  </si>
  <si>
    <t>Települési önkorm. egyes szociális és  gyermekjóléti feladatainak tám.</t>
  </si>
  <si>
    <t>A.) A HELYI ÖNKORMÁNYZATOK LEGFELJEBB KETTŐ ÉVIG</t>
  </si>
  <si>
    <t xml:space="preserve"> FELHASZNÁLHATÓ TÁMOGATÁSAINAK ELSZÁMOLÁSA</t>
  </si>
  <si>
    <t xml:space="preserve">C.) AZ ÖNKORMÁNYZATOK ÁLTALÁNOS, KÖZNEVELÉSI, SZOCIÁLIS GYERMEKJÓLÉTI ÉS </t>
  </si>
  <si>
    <t>GYERMEKÉTKEZTETÉSI FELADATAIHOZ KAPCSOLÓDÓ TÁMOGATÁSOK ELSZÁMOLÁSA</t>
  </si>
  <si>
    <t>pénzügyi műv. és egyéb eredm. Bevételek</t>
  </si>
  <si>
    <t>Továbbadási célból folyósított támogatások, ellátások tárgyidőszaki forgalma</t>
  </si>
  <si>
    <t>Más szervezetet megillető bevételek elszámolása tárgyidőszaki forgalma</t>
  </si>
  <si>
    <t>ebből közfoglalkoztatott</t>
  </si>
  <si>
    <t>Vállalk. Tev. Finanszírozási kidásai</t>
  </si>
  <si>
    <t>-</t>
  </si>
  <si>
    <t>- Felhalmozási c. garancia-és kezességvállalásból származó kifizetés ÁHB</t>
  </si>
  <si>
    <t>- Felhalmozási c. visszatérítendő támogatások, kölcsönök nyújtása ÁHK</t>
  </si>
  <si>
    <t>Index (%)</t>
  </si>
  <si>
    <t>AKTÍV IDŐBELI ELHATÁROLÁSOK:</t>
  </si>
  <si>
    <t>5</t>
  </si>
  <si>
    <t>I) KINCSTÁRI SZÁMLAVEZETÉSSEL KAPCS. ELSZÁM.</t>
  </si>
  <si>
    <t xml:space="preserve">FORRÁSOK ÖSSZESEN: </t>
  </si>
  <si>
    <t>Előző év</t>
  </si>
  <si>
    <t>Tárgyév</t>
  </si>
  <si>
    <t>"0"-ra írt eszközök</t>
  </si>
  <si>
    <t>Használatban lévő kisértékű immateriális javak, tárgyi eszközök</t>
  </si>
  <si>
    <t>Használatban lévő készletek</t>
  </si>
  <si>
    <t>01-02. számlacsoportban nyilvántartott eszközök (ÁHB vagyonkezelésbe adott stb)</t>
  </si>
  <si>
    <t>A nemzeti vagyonról szóló tv. Szerinti kulturális javak, régészeti leletek</t>
  </si>
  <si>
    <t>Függő követelések</t>
  </si>
  <si>
    <t>Függő kötelezettségek</t>
  </si>
  <si>
    <t>Biztos (jövőbeni) követelések</t>
  </si>
  <si>
    <t>L/1.</t>
  </si>
  <si>
    <t>L/2.</t>
  </si>
  <si>
    <t>L/3.</t>
  </si>
  <si>
    <t>L/4.</t>
  </si>
  <si>
    <t>L/5.</t>
  </si>
  <si>
    <t>L/6.</t>
  </si>
  <si>
    <t>L/7.</t>
  </si>
  <si>
    <t>L/8.</t>
  </si>
  <si>
    <t>köztisztviselő</t>
  </si>
  <si>
    <t>Dél-Nyírség Erdőspuszták LEADER Egyesület</t>
  </si>
  <si>
    <r>
      <t xml:space="preserve">A költségvetési szervek belső kontrollrendszeréről és belső ellenőrzéséről szóló 370/2011. (XII.11.) Kormányrendelet </t>
    </r>
    <r>
      <rPr>
        <b/>
        <i/>
        <u/>
        <sz val="12"/>
        <rFont val="Times New Roman"/>
        <family val="1"/>
        <charset val="238"/>
      </rPr>
      <t>szerinti</t>
    </r>
    <r>
      <rPr>
        <b/>
        <i/>
        <sz val="12"/>
        <rFont val="Times New Roman"/>
        <family val="1"/>
        <charset val="238"/>
      </rPr>
      <t xml:space="preserve"> </t>
    </r>
  </si>
  <si>
    <t>NYILATKOZAT</t>
  </si>
  <si>
    <t>- a belső kontrollrendszer kialakításáról, valamint szabályszerű, eredményes, gazdaságos és hatékony működéséről,</t>
  </si>
  <si>
    <t>-  olyan szervezeti kultúra kialakításáról, amely biztosítja az elkötelezettséget a szervezeti célok és értékek iránt, valamint alkalmas az integritás érvényesítésének biztosítására,</t>
  </si>
  <si>
    <t>- a költségvetési szerv vagyonkezelésébe, használatába adott vagyon rendeltetésszerű használatáról, az alapító okiratban megjelölt tevékenységek jogszabályban meghatározott követelményeknek megfelelő ellátásáról,</t>
  </si>
  <si>
    <t>- a rendelkezésre álló előirányzatoknak a célnak megfelelő felhasználásáról,</t>
  </si>
  <si>
    <t>- a költségvetési szerv tevékenységében a hatékonyság, eredményesség és a gazdaságosság követelményeinek érvényesítéséről,</t>
  </si>
  <si>
    <t>- a tervezési, beszámolási, információszolgáltatási kötelezettségek teljesítéséről, azok teljességéről és hitelességéről,</t>
  </si>
  <si>
    <t>- a gazdálkodási lehetőségek és a kötelezettségek összhangjáról,</t>
  </si>
  <si>
    <t>- az intézményi számviteli rendről,</t>
  </si>
  <si>
    <t>- olyan rendszer bevezetéséről, amely megfelelő bizonyosságot nyújt az eljárások jogszerűségére és szabályszerűségére vonatkozóan, biztosítja az elszámoltathatóságot, továbbá megfelel a hazai és közösségi szabályoknak,</t>
  </si>
  <si>
    <t>- arról, hogy a vezetők a szervezet minden szintjén tisztában legyenek a kitűzött célokkal és az azok elérését segítő eszközökkel annak érdekében, hogy végre tudják hajtani a meghatározott feladatokat és értékelni tudják az elért eredményeket. E tevékenységről a vezetői beszámoltatás rendszerén keresztül folyamatos információval rendelkeztem, a tevékenységet folyamatosan értékeltem.</t>
  </si>
  <si>
    <t>A vonatkozó jogszabályok belső kontrollrendszerre vonatkozó előírásainak az alábbiak szerint tettem eleget:</t>
  </si>
  <si>
    <t>Kijelentem, hogy a benyújtott beszámolók a jogszabályi előírások szerint a valóságnak megfelelően, átláthatóan, teljes körűen és pontosan tükrözik a szóban forgó pénzügyi évre vonatkozó kiadásokat és bevételeket.</t>
  </si>
  <si>
    <t>Az általam vezetett költségvetési szerv gazdasági vezetője eleget tett tárgyévben esedékes továbbképzési kötelezettségének a belső kontrollok témakörében:</t>
  </si>
  <si>
    <r>
      <t>igen</t>
    </r>
    <r>
      <rPr>
        <sz val="10"/>
        <rFont val="Times New Roman"/>
        <family val="1"/>
        <charset val="238"/>
      </rPr>
      <t>-nem</t>
    </r>
  </si>
  <si>
    <t>P. H.</t>
  </si>
  <si>
    <t>.................................................</t>
  </si>
  <si>
    <t>aláírás</t>
  </si>
  <si>
    <r>
      <t xml:space="preserve">B) </t>
    </r>
    <r>
      <rPr>
        <sz val="10"/>
        <rFont val="Times New Roman"/>
        <family val="1"/>
        <charset val="238"/>
      </rPr>
      <t xml:space="preserve">Az </t>
    </r>
    <r>
      <rPr>
        <i/>
        <sz val="10"/>
        <rFont val="Times New Roman"/>
        <family val="1"/>
        <charset val="238"/>
      </rPr>
      <t xml:space="preserve">A) </t>
    </r>
    <r>
      <rPr>
        <sz val="10"/>
        <rFont val="Times New Roman"/>
        <family val="1"/>
        <charset val="238"/>
      </rPr>
      <t>pontban meghatározott nyilatkozatot az alábbiak miatt nem áll módomban megtenni:</t>
    </r>
  </si>
  <si>
    <t>Kelt: ..................................</t>
  </si>
  <si>
    <t xml:space="preserve">A költségvetési szervek belső kontrollrendszeréről és belső ellenőrzéséről szóló 370/2011. (XII.11.) Kormányrendelet szerinti </t>
  </si>
  <si>
    <t>B64</t>
  </si>
  <si>
    <t>B74</t>
  </si>
  <si>
    <t>foglalk.adott előlegek számla tárgyidőszaki forgalma össz.</t>
  </si>
  <si>
    <t>Forgótőke elszámolás</t>
  </si>
  <si>
    <t>E.) KETTŐ ÉVNÉL HOSSZABB FELHASZNÁLÁSI IDEJŰ TÁMOGATÁSOK ELSZÁMOLÁSA</t>
  </si>
  <si>
    <t>11/H űrlap</t>
  </si>
  <si>
    <t>Az éves központi költségvetésből támogatásként rendelkezésre bocsátott összeg</t>
  </si>
  <si>
    <r>
      <t xml:space="preserve">Kontrollkörnyezet: </t>
    </r>
    <r>
      <rPr>
        <sz val="10"/>
        <color indexed="10"/>
        <rFont val="Times New Roman"/>
        <family val="1"/>
        <charset val="238"/>
      </rPr>
      <t>működött</t>
    </r>
  </si>
  <si>
    <r>
      <t xml:space="preserve">Integrált kockázatkezelési rendszer: </t>
    </r>
    <r>
      <rPr>
        <sz val="10"/>
        <color indexed="10"/>
        <rFont val="Times New Roman"/>
        <family val="1"/>
        <charset val="238"/>
      </rPr>
      <t>működött</t>
    </r>
  </si>
  <si>
    <r>
      <t xml:space="preserve">Kontrolltevékenységek: </t>
    </r>
    <r>
      <rPr>
        <sz val="10"/>
        <color indexed="10"/>
        <rFont val="Times New Roman"/>
        <family val="1"/>
        <charset val="238"/>
      </rPr>
      <t>működött</t>
    </r>
  </si>
  <si>
    <r>
      <t xml:space="preserve">Információs és kommunikációs rendszer: </t>
    </r>
    <r>
      <rPr>
        <sz val="10"/>
        <color indexed="10"/>
        <rFont val="Times New Roman"/>
        <family val="1"/>
        <charset val="238"/>
      </rPr>
      <t>működött</t>
    </r>
  </si>
  <si>
    <r>
      <t xml:space="preserve">Nyomon követési rendszer (monitoring): </t>
    </r>
    <r>
      <rPr>
        <sz val="10"/>
        <color indexed="10"/>
        <rFont val="Times New Roman"/>
        <family val="1"/>
        <charset val="238"/>
      </rPr>
      <t>működött</t>
    </r>
  </si>
  <si>
    <t>081030</t>
  </si>
  <si>
    <t>2. melléklet 1.3.1. A települési önkormányzatok szociális és gyermekjóléti feladatainak egyéb támogatása</t>
  </si>
  <si>
    <t>2. melléklet 1.5.2. Települési önkormányzatok egyes kulturális feladatainak támogatása</t>
  </si>
  <si>
    <t>3. melléklet 2.2.2. Szociális ágazati összevont pótlék és egészségügyi kiegészítő pótlék</t>
  </si>
  <si>
    <t>Mindösszesen</t>
  </si>
  <si>
    <t xml:space="preserve">3. melléklet I. Helyi önkormányzatok működési célú költségvetési támogatásai összesen </t>
  </si>
  <si>
    <t>1.1.1. A települési  önkormányzatok működésének támogatása 09 01 01 01 00</t>
  </si>
  <si>
    <t>1.1.3. Határátkelőhelyek fenntartásának támogatása 09 01 01 03 00</t>
  </si>
  <si>
    <t>1.2. A települési önkormányzatok egyes köznevelési feladatainak támogatása 09 01 02 00 00</t>
  </si>
  <si>
    <t>1.3.2.1.-1.3.2.2. Egyes szociális és gyermekjóléti feladatok támogatása - család és gyermekjóléti szolgálat/központ 09 01 03 02 01</t>
  </si>
  <si>
    <t>1.3.2.3-1.3.2.15. Egyes szociális és gyermekjóléti feladatok támogatása - család és gyermekjóléti szolgálat/központ kivételével 09 01 03 02 02</t>
  </si>
  <si>
    <t>1.3.3. Bölcsőde, mini bölcsőde támogatása 09 01 03 03 00</t>
  </si>
  <si>
    <t>1.4.1. Intézményi gyermekétkeztetés támogatása 09 01 04 01 00</t>
  </si>
  <si>
    <t>1.4.2. Szünidei étkeztetés támogatása 09 01 04 02 00</t>
  </si>
  <si>
    <t>Összesen  (=1+…+10)</t>
  </si>
  <si>
    <t>A helyi önkormányzatok visszafizetési kötelezettsége, pótlólagos támogatása (Ávr. 111. §), és  a jogtalan igénybevétele után fizetendő ügyleti kamata (Ávr. 112. §)</t>
  </si>
  <si>
    <t>Ávr. 111. § a) szerinti valamennyi támogatás pótlólagos összege</t>
  </si>
  <si>
    <t>A költségvetési támogatások és a vis maior támogatások visszafizetendő összege (Ávr. 111. § e))</t>
  </si>
  <si>
    <t>Kamatalapba számító rendelkezésre bocsátott támogatások összege (a 11/C. űrlap 2,4,5,6,7,8,9 és 10 sorban a 3. oszlop - 11/L. űrlap 14. sor 3. oszlop) és a (a 11/C. űrlap 2,4,5,6,7,8,9 és 10. sorban a 3+4+5. oszlop összege - 11/L. űrlap 14. sor 3. oszlop + 11/L. űrlap 13. sor 3. oszlop + 11/L. űrlap 12. sor 3. oszlop)  közül a nagyobbat kell figyelembe venni</t>
  </si>
  <si>
    <t>Önkormányzat tőketartozása összesen (1+3+4+5+6+8+9)</t>
  </si>
  <si>
    <t>A 22. sor szerinti tőketartozás 10032000-01031496 számlára fizetendő része (1+3+4+5+6-visszafizetendő vis maior támogatás+8+9):</t>
  </si>
  <si>
    <t>Önkormányzat visszafizetési kötelezettsége és fizetendő kamat összesen (21+22)</t>
  </si>
  <si>
    <t xml:space="preserve">Megnevezés </t>
  </si>
  <si>
    <t>3. melléklet II.2.c) Belterületi utak, járdák, hidak felújítása (2019. évi beszámoló 11/A. űrlap 39.sor)</t>
  </si>
  <si>
    <t>2021. év: 3. melléklet 3.5. Belterületi utak, járdák, hidak felújítása</t>
  </si>
  <si>
    <t>2021. év: 43. cím Az 5000 fő feletti települések fejlesztési támogatása I.</t>
  </si>
  <si>
    <t>Az önkormányzat  által a következő év(ek)ben felhasználható összeg</t>
  </si>
  <si>
    <t xml:space="preserve">Visszafizetési kötelezettség - az önkormányzat  által a felhasználási határidőig fel nem használt összeg </t>
  </si>
  <si>
    <t>14</t>
  </si>
  <si>
    <t>15</t>
  </si>
  <si>
    <t>16</t>
  </si>
  <si>
    <t>December havi munkabérek, munkabérek</t>
  </si>
  <si>
    <t>16.számú melléklet a .../2023. (...) önkormányzati rendelethez</t>
  </si>
  <si>
    <r>
      <t xml:space="preserve">A) Alulírott </t>
    </r>
    <r>
      <rPr>
        <b/>
        <i/>
        <sz val="10"/>
        <rFont val="Times New Roman"/>
        <family val="1"/>
        <charset val="238"/>
      </rPr>
      <t>Bertóthyné</t>
    </r>
    <r>
      <rPr>
        <i/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>Csige Tünde</t>
    </r>
    <r>
      <rPr>
        <i/>
        <sz val="10"/>
        <rFont val="Times New Roman"/>
        <family val="1"/>
        <charset val="238"/>
      </rPr>
      <t xml:space="preserve"> a</t>
    </r>
    <r>
      <rPr>
        <b/>
        <i/>
        <sz val="10"/>
        <rFont val="Times New Roman"/>
        <family val="1"/>
        <charset val="238"/>
      </rPr>
      <t xml:space="preserve"> Létavértes Városi Önkormányzat</t>
    </r>
    <r>
      <rPr>
        <i/>
        <sz val="10"/>
        <rFont val="Times New Roman"/>
        <family val="1"/>
        <charset val="238"/>
      </rPr>
      <t xml:space="preserve">   költségvetési szerv vezetője jogi felelősségem tudatában kijelentem, hogy az előírásoknak megfelelően 2022. évben / időszakban az általam vezetett költségvetési szervnél gondoskodtam</t>
    </r>
  </si>
  <si>
    <r>
      <t xml:space="preserve">A) Alulírott </t>
    </r>
    <r>
      <rPr>
        <b/>
        <i/>
        <sz val="10"/>
        <rFont val="Times New Roman"/>
        <family val="1"/>
        <charset val="238"/>
      </rPr>
      <t xml:space="preserve">Harmati Zoltánné </t>
    </r>
    <r>
      <rPr>
        <i/>
        <sz val="10"/>
        <rFont val="Times New Roman"/>
        <family val="1"/>
        <charset val="238"/>
      </rPr>
      <t xml:space="preserve"> a </t>
    </r>
    <r>
      <rPr>
        <b/>
        <i/>
        <sz val="10"/>
        <rFont val="Times New Roman"/>
        <family val="1"/>
        <charset val="238"/>
      </rPr>
      <t>Létavértesi Gyermeksziget Óvoda-bölcsőde</t>
    </r>
    <r>
      <rPr>
        <i/>
        <sz val="10"/>
        <rFont val="Times New Roman"/>
        <family val="1"/>
        <charset val="238"/>
      </rPr>
      <t xml:space="preserve">  költségvetési szerv vezetője jogi felelősségem tudatában kijelentem, hogy az előírásoknak megfelelően 2022.  évben / időszakban az általam vezetett költségvetési szervnél gondoskodtam</t>
    </r>
  </si>
  <si>
    <r>
      <t xml:space="preserve">A) Alulírott </t>
    </r>
    <r>
      <rPr>
        <b/>
        <i/>
        <sz val="10"/>
        <rFont val="Times New Roman"/>
        <family val="1"/>
        <charset val="238"/>
      </rPr>
      <t>Bertóthyné Csige Tünde</t>
    </r>
    <r>
      <rPr>
        <i/>
        <sz val="10"/>
        <rFont val="Times New Roman"/>
        <family val="1"/>
        <charset val="238"/>
      </rPr>
      <t xml:space="preserve">  a </t>
    </r>
    <r>
      <rPr>
        <b/>
        <i/>
        <sz val="10"/>
        <rFont val="Times New Roman"/>
        <family val="1"/>
        <charset val="238"/>
      </rPr>
      <t xml:space="preserve">Létavértesi Közös Önkormányzati Hivatal </t>
    </r>
    <r>
      <rPr>
        <i/>
        <sz val="10"/>
        <rFont val="Times New Roman"/>
        <family val="1"/>
        <charset val="238"/>
      </rPr>
      <t xml:space="preserve"> költségvetési szerv vezetője jogi felelősségem tudatában kijelentem, hogy az előírásoknak megfelelően 2022.  évben / időszakban az általam vezetett költségvetési szervnél gondoskodtam</t>
    </r>
  </si>
  <si>
    <r>
      <t xml:space="preserve">A) Alulírott </t>
    </r>
    <r>
      <rPr>
        <b/>
        <i/>
        <sz val="10"/>
        <rFont val="Times New Roman"/>
        <family val="1"/>
        <charset val="238"/>
      </rPr>
      <t>Pappné Szabó Mária</t>
    </r>
    <r>
      <rPr>
        <i/>
        <sz val="10"/>
        <rFont val="Times New Roman"/>
        <family val="1"/>
        <charset val="238"/>
      </rPr>
      <t xml:space="preserve"> a </t>
    </r>
    <r>
      <rPr>
        <b/>
        <i/>
        <sz val="10"/>
        <rFont val="Times New Roman"/>
        <family val="1"/>
        <charset val="238"/>
      </rPr>
      <t>Létavértes Városi Könyvtár és Művelődési Ház</t>
    </r>
    <r>
      <rPr>
        <i/>
        <sz val="10"/>
        <rFont val="Times New Roman"/>
        <family val="1"/>
        <charset val="238"/>
      </rPr>
      <t xml:space="preserve">  költségvetési szerv vezetője jogi felelősségem tudatában kijelentem, hogy az előírásoknak megfelelően 2022.  évben / időszakban az általam vezetett költségvetési szervnél gondoskodtam</t>
    </r>
  </si>
  <si>
    <r>
      <t xml:space="preserve">A) Alulírott </t>
    </r>
    <r>
      <rPr>
        <b/>
        <i/>
        <sz val="10"/>
        <rFont val="Times New Roman"/>
        <family val="1"/>
        <charset val="238"/>
      </rPr>
      <t>Kulcs Istvánné</t>
    </r>
    <r>
      <rPr>
        <i/>
        <sz val="10"/>
        <rFont val="Times New Roman"/>
        <family val="1"/>
        <charset val="238"/>
      </rPr>
      <t xml:space="preserve"> a</t>
    </r>
    <r>
      <rPr>
        <b/>
        <i/>
        <sz val="10"/>
        <rFont val="Times New Roman"/>
        <family val="1"/>
        <charset val="238"/>
      </rPr>
      <t xml:space="preserve"> Létavértesi Család és Gyermekjóléti Szolgálat</t>
    </r>
    <r>
      <rPr>
        <i/>
        <sz val="10"/>
        <rFont val="Times New Roman"/>
        <family val="1"/>
        <charset val="238"/>
      </rPr>
      <t xml:space="preserve">  költségvetési szerv vezetője jogi felelősségem tudatában kijelentem, hogy az előírásoknak megfelelően 2022  évben / időszakban az általam vezetett költségvetési szervnél gondoskodtam</t>
    </r>
  </si>
  <si>
    <t>vízmű fejlesztés</t>
  </si>
  <si>
    <t>TOP_PLUSZ Kulturális infrastruktúra fejlesztés</t>
  </si>
  <si>
    <t>temető: urnafal építés</t>
  </si>
  <si>
    <t>önk: Coop előtti árok vásárlás</t>
  </si>
  <si>
    <t>Költségvetési törvény szerint igényelt támogatás</t>
  </si>
  <si>
    <t>Támogatás évközi változása - Május 15.</t>
  </si>
  <si>
    <t>Támogatás évközi változása - Október 5.</t>
  </si>
  <si>
    <t>Tényleges támogatás</t>
  </si>
  <si>
    <t>Évvégi eltérés (+,-) mutatószám szerinti támogatás (=6-(3+4+5))</t>
  </si>
  <si>
    <t>A 05. űrlap alapján a támogatási jogcímhez kapcsolódó kormányzati funkció szerinti kiadások összege</t>
  </si>
  <si>
    <t>Az önkormányzat által az adott célra december 31-ig ténylegesen felhasznált összeg (6. és 8. oszlop közül a kisebb érték)</t>
  </si>
  <si>
    <t>Többlettámogatás (ha a 7-6+9 &gt;0, akkor 7-6+9; egyébként 0)</t>
  </si>
  <si>
    <t>Visszafizetési kötelezettség (ha a 7-6+9 &lt;0, akkor 7-6+9 abszolútértéke; egyébként 0)</t>
  </si>
  <si>
    <t>6.2. melléklet a ../2024. (…..) önkormányzati rendelethez</t>
  </si>
  <si>
    <t>7.3. melléklet a ../2024. (…..) önkormányzati rendelethez</t>
  </si>
  <si>
    <t>16.számú melléklet a .../2024. (...) önkormányzati rendelethez</t>
  </si>
  <si>
    <t xml:space="preserve">forintban </t>
  </si>
  <si>
    <t xml:space="preserve">TOP - Belterületi utak fejlesztése pályázat </t>
  </si>
  <si>
    <t>TOP Piaccsarnok</t>
  </si>
  <si>
    <t>2023.</t>
  </si>
  <si>
    <t>3. sz melléklet 2.1.4. A nem közművel összegyűjtött szennyvíz ideiglenes begyűjtésére kijelölt közszolgáltató meg nem térülő költségeinek támogatása</t>
  </si>
  <si>
    <t>3. sz melléklet 2.1.5. a) Önkormányzatok rendkívüli támogatása</t>
  </si>
  <si>
    <t xml:space="preserve">3. melléklet 2.3.3.. A települési önkormányzatok kulturális feladatának bérjellegű támogatása </t>
  </si>
  <si>
    <t>12. cím 2023. évi bérintézkedések támogatása</t>
  </si>
  <si>
    <t>24. cím Esélyteremtési illetményrész támogatása</t>
  </si>
  <si>
    <t>1.1.5. Közvilágítás kiegészítő támogatása</t>
  </si>
  <si>
    <t>A 11/C. űrlap 6. során elszámolt 2. melléklet 1.2.3. a pedagógusok minősítéséhez kapcsolódó támogatásból változás összege májusi felmérés alapján</t>
  </si>
  <si>
    <t>A 11/C. űrlap 6. során elszámolt, 2. melléklet 1.2.3. a pedagógusok minősítéséhez kapcsolódó támogatás (11/C. 6. sor 3. oszlopból)</t>
  </si>
  <si>
    <t>A 11/C. űrlap 6. során elszámolt 2. melléklet 1.2.3. a pedagógusok minősítéséhez kapcsolódó támogatásból változás összege októberi felmérés alapján</t>
  </si>
  <si>
    <t>Az önkormányzat  által az adott célra ténylegesen felhasznált összeg 2017-2022 években</t>
  </si>
  <si>
    <t>Az önkormányzat által a 2023. évben és a következő év(ek)ben felhasználható támogatás</t>
  </si>
  <si>
    <t>Az önkormányzat  által az adott célra ténylegesen felhasznált összeg 2023-ben</t>
  </si>
  <si>
    <t>13</t>
  </si>
  <si>
    <t>17</t>
  </si>
  <si>
    <t>Letétre, megőrzésre átvett pénzeszközök tárgyidőszaki forgalma</t>
  </si>
  <si>
    <t>Kelt: Létavértes, 2024. május 13..</t>
  </si>
  <si>
    <t>Kelt: Létavértes, 2024. május   13.</t>
  </si>
  <si>
    <t>Kelt: Létavértes, 2024. május 13.</t>
  </si>
  <si>
    <t>Hitel, kölcsön állomány  2022. dec. 31-én</t>
  </si>
  <si>
    <t>2023. után</t>
  </si>
  <si>
    <t>Önkormányzaton kívüli EU-s projekthez történő hozzájárulás 2023. évi előirányzata és teljesítése</t>
  </si>
  <si>
    <t>TOP-PLUSZ-2.1.1-21-HB1 Energetikai fejlesztés Létavértesen</t>
  </si>
  <si>
    <t>Teljesítés %-a 
2023. XII. 31-ig</t>
  </si>
  <si>
    <t>Maradvány felhasználása</t>
  </si>
  <si>
    <t>TOP-PLUSZ-1.2.1-21-HB1 Kulturális infrastruktúra fejlesztése Létavértesen</t>
  </si>
  <si>
    <t>TOP-PLUSZ-1.2.3-21-HB1-2022-00036 Belterületi utak fejlesztés Létavértesen</t>
  </si>
  <si>
    <r>
      <t xml:space="preserve">I. Működési költségvetés kiadásai </t>
    </r>
    <r>
      <rPr>
        <sz val="10"/>
        <rFont val="Times New Roman CE"/>
        <charset val="238"/>
      </rPr>
      <t>(K1-K5)</t>
    </r>
  </si>
  <si>
    <r>
      <t xml:space="preserve">II. Felhalmozási költségvetés kiadásai </t>
    </r>
    <r>
      <rPr>
        <sz val="10"/>
        <rFont val="Times New Roman CE"/>
        <charset val="238"/>
      </rPr>
      <t>(K6-K8)</t>
    </r>
  </si>
  <si>
    <t xml:space="preserve">   - működési célú garancia-és kezességvból származó kifizetés ÁHB</t>
  </si>
  <si>
    <t xml:space="preserve">   - működési célú garancia-és kezességvból származó kifizetés ÁHK</t>
  </si>
  <si>
    <t xml:space="preserve">2024. évi </t>
  </si>
  <si>
    <t>2024. évi eredeti előirányzat</t>
  </si>
  <si>
    <t>2024.évi módosított előirányzat</t>
  </si>
  <si>
    <t>2024. évi
teljesítés</t>
  </si>
  <si>
    <t>2.1. melléklet a .../2025. (…..) önkormányzati rendelethez</t>
  </si>
  <si>
    <t>2.2. melléklet a .../2025. (…..) önkormányzati rendelethez</t>
  </si>
  <si>
    <t>6. melléklet a ../2025. (…..) önkormányzati rendelethez</t>
  </si>
  <si>
    <t>6.1. melléklet a ../2025. (…...) önkormányzati rendelethez</t>
  </si>
  <si>
    <t>6.3. melléklet a ../2025. (…..) önkormányzati rendelethez</t>
  </si>
  <si>
    <t>7.1. melléklet a ../2025. (…..) önkormányzati rendelethez</t>
  </si>
  <si>
    <t>7.4. melléklet a .../2025. (…..) önkormányzati rendelethez</t>
  </si>
  <si>
    <t>8. melléklet a .../2025. (…..) önkormányzati rendelethez</t>
  </si>
  <si>
    <t>8.1. melléklet a .../2025. (…..) önkormányzati rendelethez</t>
  </si>
  <si>
    <t>8.3. melléklet a .../2025. (…..) önkormányzati rendelethez</t>
  </si>
  <si>
    <t>8.2. melléklet a .../2025. (…..) önkormányzati rendelethez</t>
  </si>
  <si>
    <t>9. melléklet a .../2025. (…..) önkormányzati rendelethez</t>
  </si>
  <si>
    <t>9.1. melléklet a .../2025. (…..) önkormányzati rendelethez</t>
  </si>
  <si>
    <t>9.2. melléklet a .../2025. (…...) önkormányzati rendelethez</t>
  </si>
  <si>
    <t>9.3. melléklet a .../2025. (…...) önkormányzati rendelethez</t>
  </si>
  <si>
    <t>10. melléklet a ../2025. (…..) önkormányzati rendelethez</t>
  </si>
  <si>
    <t>10.1. melléklet a ../2025. (…..) önkormányzati rendelethez</t>
  </si>
  <si>
    <t>10.2. melléklet a ../2025. (…..) önkormányzati rendelethez</t>
  </si>
  <si>
    <t>10.3. melléklet a ../2025. (…..) önkormányzati rendelethez</t>
  </si>
  <si>
    <t>11. melléklet a ../2025. (…..) önkormányzati rendelethez</t>
  </si>
  <si>
    <t>11.1. melléklet a ../2025. (…..) önkormányzati rendelethez</t>
  </si>
  <si>
    <t>11.2. melléklet a ../2025. (…..) önkormányzati rendelethez</t>
  </si>
  <si>
    <t>11.3. melléklet a ../2025. (…..) önkormányzati rendelethez</t>
  </si>
  <si>
    <t>2025. évi eredeti költségvetésbe betervezve:</t>
  </si>
  <si>
    <t>2025. évi költségvetésbe be nem tervezett:</t>
  </si>
  <si>
    <t>2024. előtt</t>
  </si>
  <si>
    <t>2024. évi</t>
  </si>
  <si>
    <t>2024.után</t>
  </si>
  <si>
    <t>Teljesítés %-a 
2024. XII. 31-ig</t>
  </si>
  <si>
    <t>Önkormányzaton kívüli EU-s projekthez történő hozzájárulás 2024. évi előirányzata és teljesítése</t>
  </si>
  <si>
    <t>2024.</t>
  </si>
  <si>
    <t>RO-HU Temető pályázat</t>
  </si>
  <si>
    <t>I. sz ivóvízkút beruházás</t>
  </si>
  <si>
    <t>Közfoglalkoztatás kisértékű eszköz</t>
  </si>
  <si>
    <t>Óvoda udvari játékok egyéb tárgyi eszköz</t>
  </si>
  <si>
    <t>Hivatal kisértékű eszköz</t>
  </si>
  <si>
    <t>Családsegítő kisértékű beszerzések</t>
  </si>
  <si>
    <t>Művelődési ház kisértékű beszerzések</t>
  </si>
  <si>
    <t>Energetikai korszerűsítés tervdokumentáció</t>
  </si>
  <si>
    <t>Felhasználás
2023. XII.31-ig</t>
  </si>
  <si>
    <t>2024. évi módosított előirányzat</t>
  </si>
  <si>
    <t>2024. év 
teljesítés</t>
  </si>
  <si>
    <t>Összes teljesítés 2024. dec. 31-ig</t>
  </si>
  <si>
    <t>TOP-Plussz Energetikai fejlesztés</t>
  </si>
  <si>
    <t>uszoda: elszívórendszer</t>
  </si>
  <si>
    <t>11/A. űrlap 31. sor 5. cím 2024. évi esélyteremtési illetmény támogatása címen az elszámolás alapján az önkormányzatot megillető támogatás</t>
  </si>
  <si>
    <t>11/A. űrlap 31. sor 7. cím 2024. évi esélyteremtési illetmény támogatása címen nyújtott támogatás,11P űrlap Az óvodában foglalkoztatott pedagógusok béremeléséhez kapcsolódó többlettámogatás összege elszámolás szerint</t>
  </si>
  <si>
    <t>11/A. űrlap 31. sor 7. cím 2024. évi esélytermetési illetmény támogatásból az adott célra december 31-ig ténylegesen felhasznált összeg</t>
  </si>
  <si>
    <t>11/P. űrlap1. sor Az óvodában foglalkoztatott pedagógusok béremeléséhez kapcsolódó többlettámogatás összege elszámolás szerint</t>
  </si>
  <si>
    <t>11 P ürlap támogatás felhasználása 2024 dec31</t>
  </si>
  <si>
    <t>Többlet igény</t>
  </si>
  <si>
    <t xml:space="preserve"> megillető pót. Tám</t>
  </si>
  <si>
    <t>Teljesítés 2023. december 31-ig</t>
  </si>
  <si>
    <t>2024.. évi
évi
teljesítés</t>
  </si>
  <si>
    <t>2027. 
után</t>
  </si>
  <si>
    <t>Belföldi finanszírozás bevételei (B81)  pénzmaravány</t>
  </si>
  <si>
    <t>járda felújítás,  készítés</t>
  </si>
  <si>
    <t>TOP. Infra stuk. Terv</t>
  </si>
  <si>
    <t>Készlet felhasználás ( temető)</t>
  </si>
  <si>
    <t>Kossuth utcai tájház</t>
  </si>
  <si>
    <t>terv ( rendezési )</t>
  </si>
  <si>
    <t>Kisértékü  eszközök ventilátor stb.</t>
  </si>
  <si>
    <t>2024. év</t>
  </si>
  <si>
    <t>2023. év teljesítés</t>
  </si>
  <si>
    <t>A Létavértes Városi Önkormányzat tulajdonában álló gazdálkodó szervezetek működéséből származó 
kötelezettségek és részesedések alakulása a 2024. évben</t>
  </si>
  <si>
    <t>1.759.697</t>
  </si>
  <si>
    <t xml:space="preserve">(KONSZOLIDÁLT) VAGYONKIMUTATÁS
a könyvviteli mérlegben értékkel szereplő eszközökről
2024. </t>
  </si>
  <si>
    <t xml:space="preserve">(KONSZOLIDÁLT) VAGYONKIMUTATÁS MÉRLEGEN KÍVÜLI TÉTELEK
2024. </t>
  </si>
  <si>
    <t>2024. december 31.</t>
  </si>
  <si>
    <t>Létavértes,  2025. május hó 20. nap</t>
  </si>
  <si>
    <t>Púétv.tv. Hatály alá tartozók</t>
  </si>
  <si>
    <t>Éves módosított kiadási előirányzat:   2.863.213.788,- Ft</t>
  </si>
  <si>
    <t>Létavértes,  2025. május hó 20.  nap</t>
  </si>
  <si>
    <t>Éves módosított kiadási előirányzat: 285.460.709 Ft</t>
  </si>
  <si>
    <t>Éves módosított kiadási előirányzat:   723.359.541 Ft</t>
  </si>
  <si>
    <t>Éves módosított kiadási előirányzat:  61.982.637 Ft</t>
  </si>
  <si>
    <t>Éves módosított kiadási előirányzat:  37.627.318 Ft</t>
  </si>
  <si>
    <t>Temető Felújítási (tervek)</t>
  </si>
  <si>
    <t>Közalkalmazottak</t>
  </si>
</sst>
</file>

<file path=xl/styles.xml><?xml version="1.0" encoding="utf-8"?>
<styleSheet xmlns="http://schemas.openxmlformats.org/spreadsheetml/2006/main">
  <numFmts count="8">
    <numFmt numFmtId="43" formatCode="_-* #,##0.00\ _F_t_-;\-* #,##0.00\ _F_t_-;_-* &quot;-&quot;??\ _F_t_-;_-@_-"/>
    <numFmt numFmtId="164" formatCode="#,###"/>
    <numFmt numFmtId="165" formatCode="#"/>
    <numFmt numFmtId="166" formatCode="_-* #,##0\ _F_t_-;\-* #,##0\ _F_t_-;_-* &quot;-&quot;??\ _F_t_-;_-@_-"/>
    <numFmt numFmtId="167" formatCode="#,##0.0"/>
    <numFmt numFmtId="168" formatCode="00"/>
    <numFmt numFmtId="169" formatCode="#,###\ _F_t;\-#,###\ _F_t"/>
    <numFmt numFmtId="170" formatCode="#,##0_ ;\-#,##0\ "/>
  </numFmts>
  <fonts count="8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i/>
      <sz val="8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sz val="9"/>
      <name val="Times New Roman CE"/>
      <charset val="238"/>
    </font>
    <font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6"/>
      <name val="Times New Roman CE"/>
      <family val="1"/>
      <charset val="238"/>
    </font>
    <font>
      <b/>
      <sz val="12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b/>
      <i/>
      <sz val="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name val="Times New Roman CE"/>
      <charset val="238"/>
    </font>
    <font>
      <sz val="11"/>
      <name val="Times New Roman CE"/>
      <charset val="238"/>
    </font>
    <font>
      <b/>
      <i/>
      <sz val="12"/>
      <name val="Times New Roman CE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9"/>
      <name val="Times New Roman CE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i/>
      <sz val="12"/>
      <name val="Times New Roman CE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2"/>
      <name val="Calibri"/>
      <family val="2"/>
      <charset val="238"/>
    </font>
    <font>
      <i/>
      <sz val="8"/>
      <color rgb="FFFF0000"/>
      <name val="Times New Roman CE"/>
      <charset val="238"/>
    </font>
    <font>
      <sz val="8"/>
      <color rgb="FFFF0000"/>
      <name val="Times New Roman CE"/>
      <charset val="238"/>
    </font>
    <font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lightHorizontal"/>
    </fill>
    <fill>
      <patternFill patternType="gray125"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4" fillId="0" borderId="0"/>
    <xf numFmtId="0" fontId="35" fillId="0" borderId="0"/>
    <xf numFmtId="9" fontId="1" fillId="0" borderId="0" applyFont="0" applyFill="0" applyBorder="0" applyAlignment="0" applyProtection="0"/>
  </cellStyleXfs>
  <cellXfs count="1436">
    <xf numFmtId="0" fontId="0" fillId="0" borderId="0" xfId="0"/>
    <xf numFmtId="0" fontId="13" fillId="0" borderId="0" xfId="6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8" fillId="0" borderId="1" xfId="6" applyFont="1" applyFill="1" applyBorder="1" applyAlignment="1" applyProtection="1">
      <alignment horizontal="left" vertical="center" wrapText="1"/>
    </xf>
    <xf numFmtId="0" fontId="18" fillId="0" borderId="2" xfId="6" applyFont="1" applyFill="1" applyBorder="1" applyAlignment="1" applyProtection="1">
      <alignment horizontal="left" vertical="center" wrapText="1"/>
    </xf>
    <xf numFmtId="0" fontId="18" fillId="0" borderId="3" xfId="6" applyFont="1" applyFill="1" applyBorder="1" applyAlignment="1" applyProtection="1">
      <alignment horizontal="left" vertical="center" wrapText="1"/>
    </xf>
    <xf numFmtId="0" fontId="18" fillId="0" borderId="4" xfId="6" applyFont="1" applyFill="1" applyBorder="1" applyAlignment="1" applyProtection="1">
      <alignment horizontal="left" vertical="center" wrapText="1"/>
    </xf>
    <xf numFmtId="49" fontId="18" fillId="0" borderId="5" xfId="6" applyNumberFormat="1" applyFont="1" applyFill="1" applyBorder="1" applyAlignment="1" applyProtection="1">
      <alignment horizontal="left" vertical="center" wrapText="1"/>
    </xf>
    <xf numFmtId="49" fontId="18" fillId="0" borderId="6" xfId="6" applyNumberFormat="1" applyFont="1" applyFill="1" applyBorder="1" applyAlignment="1" applyProtection="1">
      <alignment horizontal="left" vertical="center" wrapText="1"/>
    </xf>
    <xf numFmtId="49" fontId="18" fillId="0" borderId="7" xfId="6" applyNumberFormat="1" applyFont="1" applyFill="1" applyBorder="1" applyAlignment="1" applyProtection="1">
      <alignment horizontal="left" vertical="center" wrapText="1"/>
    </xf>
    <xf numFmtId="0" fontId="18" fillId="0" borderId="0" xfId="6" applyFont="1" applyFill="1" applyBorder="1" applyAlignment="1" applyProtection="1">
      <alignment horizontal="left" vertical="center" wrapText="1"/>
    </xf>
    <xf numFmtId="0" fontId="17" fillId="0" borderId="8" xfId="6" applyFont="1" applyFill="1" applyBorder="1" applyAlignment="1" applyProtection="1">
      <alignment horizontal="left" vertical="center" wrapText="1"/>
    </xf>
    <xf numFmtId="0" fontId="17" fillId="0" borderId="9" xfId="6" applyFont="1" applyFill="1" applyBorder="1" applyAlignment="1" applyProtection="1">
      <alignment horizontal="left" vertical="center" wrapText="1"/>
    </xf>
    <xf numFmtId="164" fontId="18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0" xfId="6" applyFont="1" applyFill="1" applyBorder="1" applyAlignment="1" applyProtection="1">
      <alignment vertical="center" wrapText="1"/>
    </xf>
    <xf numFmtId="0" fontId="17" fillId="0" borderId="11" xfId="6" applyFont="1" applyFill="1" applyBorder="1" applyAlignment="1" applyProtection="1">
      <alignment vertical="center" wrapText="1"/>
    </xf>
    <xf numFmtId="0" fontId="17" fillId="0" borderId="8" xfId="6" applyFont="1" applyFill="1" applyBorder="1" applyAlignment="1" applyProtection="1">
      <alignment horizontal="center" vertical="center" wrapText="1"/>
    </xf>
    <xf numFmtId="0" fontId="17" fillId="0" borderId="10" xfId="6" applyFont="1" applyFill="1" applyBorder="1" applyAlignment="1" applyProtection="1">
      <alignment horizontal="center" vertical="center" wrapText="1"/>
    </xf>
    <xf numFmtId="0" fontId="17" fillId="0" borderId="12" xfId="6" applyFont="1" applyFill="1" applyBorder="1" applyAlignment="1" applyProtection="1">
      <alignment horizontal="center" vertical="center" wrapText="1"/>
    </xf>
    <xf numFmtId="0" fontId="10" fillId="0" borderId="0" xfId="6" applyFill="1"/>
    <xf numFmtId="0" fontId="18" fillId="0" borderId="0" xfId="6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0" xfId="0" applyFill="1" applyAlignment="1"/>
    <xf numFmtId="164" fontId="17" fillId="0" borderId="15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18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164" fontId="9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64" fontId="24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19" xfId="0" applyNumberFormat="1" applyFont="1" applyFill="1" applyBorder="1" applyAlignment="1" applyProtection="1">
      <alignment horizontal="right" vertical="center" wrapText="1"/>
      <protection locked="0"/>
    </xf>
    <xf numFmtId="164" fontId="24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64" fontId="18" fillId="0" borderId="6" xfId="0" applyNumberFormat="1" applyFont="1" applyFill="1" applyBorder="1" applyAlignment="1" applyProtection="1">
      <alignment horizontal="left" vertical="center" wrapText="1"/>
      <protection locked="0"/>
    </xf>
    <xf numFmtId="164" fontId="23" fillId="0" borderId="8" xfId="0" applyNumberFormat="1" applyFont="1" applyFill="1" applyBorder="1" applyAlignment="1" applyProtection="1">
      <alignment horizontal="left" vertical="center" wrapText="1"/>
    </xf>
    <xf numFmtId="0" fontId="5" fillId="0" borderId="21" xfId="0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4" fillId="0" borderId="0" xfId="0" applyFont="1" applyFill="1"/>
    <xf numFmtId="164" fontId="0" fillId="0" borderId="0" xfId="0" applyNumberFormat="1" applyFill="1" applyAlignment="1" applyProtection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center" vertical="center" wrapText="1"/>
    </xf>
    <xf numFmtId="164" fontId="7" fillId="0" borderId="10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6" fillId="0" borderId="0" xfId="0" applyNumberFormat="1" applyFont="1" applyFill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32" fillId="0" borderId="0" xfId="0" applyFont="1" applyAlignment="1" applyProtection="1">
      <alignment horizontal="right" vertical="top"/>
      <protection locked="0"/>
    </xf>
    <xf numFmtId="164" fontId="16" fillId="0" borderId="0" xfId="0" applyNumberFormat="1" applyFont="1" applyFill="1" applyAlignment="1" applyProtection="1">
      <alignment vertical="center" wrapText="1"/>
      <protection locked="0"/>
    </xf>
    <xf numFmtId="49" fontId="7" fillId="0" borderId="24" xfId="0" applyNumberFormat="1" applyFont="1" applyFill="1" applyBorder="1" applyAlignment="1" applyProtection="1">
      <alignment horizontal="right" vertical="center"/>
      <protection locked="0"/>
    </xf>
    <xf numFmtId="49" fontId="7" fillId="0" borderId="25" xfId="0" applyNumberFormat="1" applyFont="1" applyFill="1" applyBorder="1" applyAlignment="1" applyProtection="1">
      <alignment horizontal="right" vertical="center"/>
      <protection locked="0"/>
    </xf>
    <xf numFmtId="0" fontId="21" fillId="0" borderId="1" xfId="0" applyFont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left" vertical="center" wrapText="1"/>
    </xf>
    <xf numFmtId="0" fontId="22" fillId="0" borderId="8" xfId="0" applyFont="1" applyBorder="1" applyAlignment="1" applyProtection="1">
      <alignment horizontal="left" vertical="center" wrapText="1"/>
    </xf>
    <xf numFmtId="49" fontId="21" fillId="0" borderId="5" xfId="0" applyNumberFormat="1" applyFont="1" applyBorder="1" applyAlignment="1" applyProtection="1">
      <alignment horizontal="left" vertical="center" wrapText="1"/>
    </xf>
    <xf numFmtId="49" fontId="22" fillId="0" borderId="8" xfId="0" applyNumberFormat="1" applyFont="1" applyBorder="1" applyAlignment="1" applyProtection="1">
      <alignment horizontal="left" vertical="center" wrapText="1"/>
    </xf>
    <xf numFmtId="49" fontId="21" fillId="0" borderId="6" xfId="0" applyNumberFormat="1" applyFont="1" applyBorder="1" applyAlignment="1" applyProtection="1">
      <alignment horizontal="left" vertical="center" wrapText="1"/>
    </xf>
    <xf numFmtId="0" fontId="21" fillId="0" borderId="26" xfId="0" applyFont="1" applyBorder="1" applyAlignment="1" applyProtection="1">
      <alignment horizontal="left" vertical="center" wrapText="1"/>
    </xf>
    <xf numFmtId="49" fontId="21" fillId="0" borderId="16" xfId="0" applyNumberFormat="1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</xf>
    <xf numFmtId="164" fontId="17" fillId="0" borderId="23" xfId="6" applyNumberFormat="1" applyFont="1" applyFill="1" applyBorder="1" applyAlignment="1" applyProtection="1">
      <alignment horizontal="right" vertical="center" wrapText="1"/>
    </xf>
    <xf numFmtId="164" fontId="17" fillId="0" borderId="12" xfId="6" applyNumberFormat="1" applyFont="1" applyFill="1" applyBorder="1" applyAlignment="1" applyProtection="1">
      <alignment horizontal="right" vertical="center" wrapText="1"/>
    </xf>
    <xf numFmtId="164" fontId="18" fillId="0" borderId="24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8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7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7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2" xfId="6" applyNumberFormat="1" applyFont="1" applyFill="1" applyBorder="1" applyAlignment="1" applyProtection="1">
      <alignment horizontal="right" vertical="center" wrapText="1"/>
    </xf>
    <xf numFmtId="164" fontId="22" fillId="0" borderId="12" xfId="0" applyNumberFormat="1" applyFont="1" applyBorder="1" applyAlignment="1" applyProtection="1">
      <alignment horizontal="right" vertical="center" wrapText="1"/>
    </xf>
    <xf numFmtId="164" fontId="17" fillId="0" borderId="28" xfId="6" applyNumberFormat="1" applyFont="1" applyFill="1" applyBorder="1" applyAlignment="1" applyProtection="1">
      <alignment horizontal="right" vertical="center" wrapText="1"/>
    </xf>
    <xf numFmtId="0" fontId="5" fillId="0" borderId="21" xfId="0" applyFont="1" applyFill="1" applyBorder="1" applyAlignment="1" applyProtection="1">
      <alignment horizontal="right" vertical="center"/>
    </xf>
    <xf numFmtId="164" fontId="25" fillId="0" borderId="12" xfId="6" applyNumberFormat="1" applyFont="1" applyFill="1" applyBorder="1" applyAlignment="1" applyProtection="1">
      <alignment horizontal="right" vertical="center" wrapText="1"/>
    </xf>
    <xf numFmtId="0" fontId="10" fillId="0" borderId="0" xfId="6" applyFill="1" applyAlignment="1"/>
    <xf numFmtId="164" fontId="18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9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10" xfId="0" applyNumberFormat="1" applyFont="1" applyFill="1" applyBorder="1" applyAlignment="1" applyProtection="1">
      <alignment horizontal="right" vertical="center" wrapText="1"/>
    </xf>
    <xf numFmtId="164" fontId="24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18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7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12" xfId="0" applyNumberFormat="1" applyFont="1" applyFill="1" applyBorder="1" applyAlignment="1" applyProtection="1">
      <alignment horizontal="right" vertical="center" wrapText="1"/>
    </xf>
    <xf numFmtId="164" fontId="24" fillId="0" borderId="3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5" fillId="0" borderId="0" xfId="0" applyNumberFormat="1" applyFont="1" applyFill="1" applyAlignment="1" applyProtection="1">
      <alignment horizontal="right" vertical="center"/>
    </xf>
    <xf numFmtId="164" fontId="7" fillId="0" borderId="8" xfId="0" applyNumberFormat="1" applyFont="1" applyFill="1" applyBorder="1" applyAlignment="1" applyProtection="1">
      <alignment horizontal="centerContinuous" vertical="center" wrapText="1"/>
    </xf>
    <xf numFmtId="164" fontId="7" fillId="0" borderId="10" xfId="0" applyNumberFormat="1" applyFont="1" applyFill="1" applyBorder="1" applyAlignment="1" applyProtection="1">
      <alignment horizontal="centerContinuous" vertical="center" wrapText="1"/>
    </xf>
    <xf numFmtId="164" fontId="7" fillId="0" borderId="12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3" fillId="0" borderId="32" xfId="0" applyNumberFormat="1" applyFont="1" applyFill="1" applyBorder="1" applyAlignment="1" applyProtection="1">
      <alignment horizontal="center" vertical="center" wrapText="1"/>
    </xf>
    <xf numFmtId="164" fontId="23" fillId="0" borderId="8" xfId="0" applyNumberFormat="1" applyFont="1" applyFill="1" applyBorder="1" applyAlignment="1" applyProtection="1">
      <alignment horizontal="center" vertical="center" wrapText="1"/>
    </xf>
    <xf numFmtId="164" fontId="23" fillId="0" borderId="10" xfId="0" applyNumberFormat="1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Fill="1" applyAlignment="1" applyProtection="1">
      <alignment horizontal="center" vertical="center" wrapText="1"/>
    </xf>
    <xf numFmtId="164" fontId="0" fillId="0" borderId="33" xfId="0" applyNumberFormat="1" applyFill="1" applyBorder="1" applyAlignment="1" applyProtection="1">
      <alignment horizontal="left" vertical="center" wrapText="1"/>
    </xf>
    <xf numFmtId="164" fontId="18" fillId="0" borderId="6" xfId="0" applyNumberFormat="1" applyFont="1" applyFill="1" applyBorder="1" applyAlignment="1" applyProtection="1">
      <alignment horizontal="left" vertical="center" wrapText="1"/>
    </xf>
    <xf numFmtId="164" fontId="0" fillId="0" borderId="34" xfId="0" applyNumberFormat="1" applyFill="1" applyBorder="1" applyAlignment="1" applyProtection="1">
      <alignment horizontal="left" vertical="center" wrapText="1"/>
    </xf>
    <xf numFmtId="164" fontId="18" fillId="0" borderId="5" xfId="0" applyNumberFormat="1" applyFont="1" applyFill="1" applyBorder="1" applyAlignment="1" applyProtection="1">
      <alignment horizontal="left" vertical="center" wrapText="1"/>
    </xf>
    <xf numFmtId="164" fontId="18" fillId="0" borderId="35" xfId="0" applyNumberFormat="1" applyFont="1" applyFill="1" applyBorder="1" applyAlignment="1" applyProtection="1">
      <alignment horizontal="left" vertical="center" wrapText="1"/>
    </xf>
    <xf numFmtId="164" fontId="24" fillId="0" borderId="0" xfId="0" applyNumberFormat="1" applyFont="1" applyFill="1" applyBorder="1" applyAlignment="1" applyProtection="1">
      <alignment horizontal="left" vertical="center" wrapText="1"/>
    </xf>
    <xf numFmtId="164" fontId="27" fillId="0" borderId="32" xfId="0" applyNumberFormat="1" applyFont="1" applyFill="1" applyBorder="1" applyAlignment="1" applyProtection="1">
      <alignment horizontal="left" vertical="center" wrapText="1"/>
    </xf>
    <xf numFmtId="164" fontId="1" fillId="0" borderId="36" xfId="0" applyNumberFormat="1" applyFont="1" applyFill="1" applyBorder="1" applyAlignment="1" applyProtection="1">
      <alignment horizontal="left" vertical="center" wrapText="1"/>
    </xf>
    <xf numFmtId="164" fontId="24" fillId="0" borderId="37" xfId="0" applyNumberFormat="1" applyFont="1" applyFill="1" applyBorder="1" applyAlignment="1" applyProtection="1">
      <alignment horizontal="left" vertical="center" wrapText="1"/>
    </xf>
    <xf numFmtId="164" fontId="24" fillId="0" borderId="5" xfId="0" applyNumberFormat="1" applyFont="1" applyFill="1" applyBorder="1" applyAlignment="1" applyProtection="1">
      <alignment horizontal="left" vertical="center" wrapText="1"/>
    </xf>
    <xf numFmtId="164" fontId="1" fillId="0" borderId="34" xfId="0" applyNumberFormat="1" applyFont="1" applyFill="1" applyBorder="1" applyAlignment="1" applyProtection="1">
      <alignment horizontal="left" vertical="center" wrapText="1"/>
    </xf>
    <xf numFmtId="164" fontId="28" fillId="0" borderId="1" xfId="0" applyNumberFormat="1" applyFont="1" applyFill="1" applyBorder="1" applyAlignment="1" applyProtection="1">
      <alignment horizontal="right" vertical="center" wrapText="1"/>
    </xf>
    <xf numFmtId="164" fontId="25" fillId="0" borderId="8" xfId="0" applyNumberFormat="1" applyFont="1" applyFill="1" applyBorder="1" applyAlignment="1" applyProtection="1">
      <alignment horizontal="left" vertical="center" wrapText="1"/>
    </xf>
    <xf numFmtId="164" fontId="27" fillId="0" borderId="8" xfId="0" applyNumberFormat="1" applyFont="1" applyFill="1" applyBorder="1" applyAlignment="1" applyProtection="1">
      <alignment horizontal="left" vertical="center" wrapText="1"/>
    </xf>
    <xf numFmtId="164" fontId="27" fillId="0" borderId="38" xfId="0" applyNumberFormat="1" applyFont="1" applyFill="1" applyBorder="1" applyAlignment="1" applyProtection="1">
      <alignment horizontal="right" vertical="center" wrapText="1"/>
    </xf>
    <xf numFmtId="164" fontId="24" fillId="0" borderId="6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5" xfId="0" quotePrefix="1" applyNumberFormat="1" applyFont="1" applyFill="1" applyBorder="1" applyAlignment="1" applyProtection="1">
      <alignment horizontal="left" vertical="center" wrapText="1"/>
    </xf>
    <xf numFmtId="164" fontId="24" fillId="0" borderId="5" xfId="0" quotePrefix="1" applyNumberFormat="1" applyFont="1" applyFill="1" applyBorder="1" applyAlignment="1" applyProtection="1">
      <alignment horizontal="left" vertical="center" wrapText="1"/>
    </xf>
    <xf numFmtId="164" fontId="1" fillId="0" borderId="33" xfId="0" applyNumberFormat="1" applyFont="1" applyFill="1" applyBorder="1" applyAlignment="1" applyProtection="1">
      <alignment horizontal="left" vertical="center" wrapText="1"/>
    </xf>
    <xf numFmtId="164" fontId="28" fillId="0" borderId="37" xfId="0" applyNumberFormat="1" applyFont="1" applyFill="1" applyBorder="1" applyAlignment="1" applyProtection="1">
      <alignment horizontal="left" vertical="center" wrapText="1"/>
    </xf>
    <xf numFmtId="164" fontId="24" fillId="0" borderId="1" xfId="0" applyNumberFormat="1" applyFont="1" applyFill="1" applyBorder="1" applyAlignment="1" applyProtection="1">
      <alignment horizontal="left" vertical="center" wrapText="1"/>
    </xf>
    <xf numFmtId="164" fontId="28" fillId="0" borderId="1" xfId="0" applyNumberFormat="1" applyFont="1" applyFill="1" applyBorder="1" applyAlignment="1" applyProtection="1">
      <alignment horizontal="left" vertical="center" wrapText="1"/>
    </xf>
    <xf numFmtId="164" fontId="24" fillId="0" borderId="6" xfId="0" applyNumberFormat="1" applyFont="1" applyFill="1" applyBorder="1" applyAlignment="1" applyProtection="1">
      <alignment horizontal="left" vertical="center" wrapText="1"/>
    </xf>
    <xf numFmtId="0" fontId="7" fillId="0" borderId="24" xfId="0" quotePrefix="1" applyFont="1" applyFill="1" applyBorder="1" applyAlignment="1" applyProtection="1">
      <alignment horizontal="right" vertical="center"/>
    </xf>
    <xf numFmtId="0" fontId="7" fillId="0" borderId="25" xfId="0" applyFont="1" applyFill="1" applyBorder="1" applyAlignment="1" applyProtection="1">
      <alignment horizontal="right" vertical="center"/>
    </xf>
    <xf numFmtId="164" fontId="18" fillId="0" borderId="31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left" vertical="center" wrapText="1"/>
    </xf>
    <xf numFmtId="0" fontId="10" fillId="0" borderId="0" xfId="6" applyFont="1" applyFill="1" applyProtection="1"/>
    <xf numFmtId="0" fontId="10" fillId="0" borderId="0" xfId="6" applyFont="1" applyFill="1" applyAlignment="1" applyProtection="1">
      <alignment horizontal="right" vertical="center"/>
    </xf>
    <xf numFmtId="0" fontId="10" fillId="0" borderId="0" xfId="6" applyFont="1" applyFill="1"/>
    <xf numFmtId="0" fontId="10" fillId="0" borderId="0" xfId="6" applyFont="1" applyFill="1" applyAlignment="1">
      <alignment horizontal="right" vertical="center"/>
    </xf>
    <xf numFmtId="0" fontId="14" fillId="0" borderId="0" xfId="0" applyFont="1" applyFill="1" applyAlignment="1" applyProtection="1">
      <alignment vertical="center" wrapText="1"/>
    </xf>
    <xf numFmtId="0" fontId="14" fillId="0" borderId="0" xfId="0" applyFont="1" applyFill="1" applyAlignment="1" applyProtection="1">
      <alignment horizontal="right" vertical="center" wrapText="1"/>
    </xf>
    <xf numFmtId="164" fontId="30" fillId="0" borderId="21" xfId="6" applyNumberFormat="1" applyFont="1" applyFill="1" applyBorder="1" applyAlignment="1" applyProtection="1">
      <alignment vertical="center"/>
    </xf>
    <xf numFmtId="164" fontId="30" fillId="0" borderId="21" xfId="6" applyNumberFormat="1" applyFont="1" applyFill="1" applyBorder="1" applyAlignment="1" applyProtection="1"/>
    <xf numFmtId="0" fontId="19" fillId="0" borderId="0" xfId="6" applyFont="1" applyFill="1" applyAlignment="1" applyProtection="1"/>
    <xf numFmtId="0" fontId="7" fillId="0" borderId="19" xfId="6" applyFont="1" applyFill="1" applyBorder="1" applyAlignment="1" applyProtection="1">
      <alignment horizontal="center" vertical="center" wrapText="1"/>
    </xf>
    <xf numFmtId="0" fontId="7" fillId="0" borderId="20" xfId="6" applyFont="1" applyFill="1" applyBorder="1" applyAlignment="1" applyProtection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39" xfId="0" applyNumberFormat="1" applyFont="1" applyFill="1" applyBorder="1" applyAlignment="1">
      <alignment horizontal="center" vertical="center" wrapText="1"/>
    </xf>
    <xf numFmtId="164" fontId="18" fillId="0" borderId="29" xfId="0" applyNumberFormat="1" applyFont="1" applyFill="1" applyBorder="1" applyAlignment="1" applyProtection="1">
      <alignment vertical="center" wrapText="1"/>
      <protection locked="0"/>
    </xf>
    <xf numFmtId="164" fontId="23" fillId="0" borderId="18" xfId="0" applyNumberFormat="1" applyFont="1" applyFill="1" applyBorder="1" applyAlignment="1" applyProtection="1">
      <alignment vertical="center" wrapText="1"/>
    </xf>
    <xf numFmtId="164" fontId="17" fillId="0" borderId="32" xfId="0" applyNumberFormat="1" applyFont="1" applyFill="1" applyBorder="1" applyAlignment="1">
      <alignment horizontal="center" vertical="center"/>
    </xf>
    <xf numFmtId="164" fontId="17" fillId="0" borderId="32" xfId="0" applyNumberFormat="1" applyFont="1" applyFill="1" applyBorder="1" applyAlignment="1">
      <alignment horizontal="center" vertical="center" wrapText="1"/>
    </xf>
    <xf numFmtId="164" fontId="17" fillId="0" borderId="41" xfId="0" applyNumberFormat="1" applyFont="1" applyFill="1" applyBorder="1" applyAlignment="1">
      <alignment horizontal="center" vertical="center"/>
    </xf>
    <xf numFmtId="164" fontId="17" fillId="0" borderId="42" xfId="0" applyNumberFormat="1" applyFont="1" applyFill="1" applyBorder="1" applyAlignment="1">
      <alignment horizontal="center" vertical="center"/>
    </xf>
    <xf numFmtId="164" fontId="17" fillId="0" borderId="42" xfId="0" applyNumberFormat="1" applyFont="1" applyFill="1" applyBorder="1" applyAlignment="1">
      <alignment horizontal="center" vertical="center" wrapText="1"/>
    </xf>
    <xf numFmtId="49" fontId="24" fillId="0" borderId="43" xfId="0" applyNumberFormat="1" applyFont="1" applyFill="1" applyBorder="1" applyAlignment="1">
      <alignment horizontal="left" vertical="center"/>
    </xf>
    <xf numFmtId="3" fontId="24" fillId="0" borderId="44" xfId="0" applyNumberFormat="1" applyFont="1" applyFill="1" applyBorder="1" applyAlignment="1" applyProtection="1">
      <alignment horizontal="right" vertical="center"/>
      <protection locked="0"/>
    </xf>
    <xf numFmtId="164" fontId="23" fillId="0" borderId="45" xfId="0" applyNumberFormat="1" applyFont="1" applyFill="1" applyBorder="1" applyAlignment="1">
      <alignment horizontal="right" vertical="center" wrapText="1"/>
    </xf>
    <xf numFmtId="49" fontId="28" fillId="0" borderId="46" xfId="0" quotePrefix="1" applyNumberFormat="1" applyFont="1" applyFill="1" applyBorder="1" applyAlignment="1">
      <alignment horizontal="left" vertical="center"/>
    </xf>
    <xf numFmtId="3" fontId="28" fillId="0" borderId="34" xfId="0" applyNumberFormat="1" applyFont="1" applyFill="1" applyBorder="1" applyAlignment="1" applyProtection="1">
      <alignment horizontal="right" vertical="center"/>
      <protection locked="0"/>
    </xf>
    <xf numFmtId="3" fontId="28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34" xfId="0" applyNumberFormat="1" applyFont="1" applyFill="1" applyBorder="1" applyAlignment="1">
      <alignment horizontal="right" vertical="center" wrapText="1"/>
    </xf>
    <xf numFmtId="49" fontId="24" fillId="0" borderId="46" xfId="0" applyNumberFormat="1" applyFont="1" applyFill="1" applyBorder="1" applyAlignment="1">
      <alignment horizontal="left" vertical="center"/>
    </xf>
    <xf numFmtId="3" fontId="24" fillId="0" borderId="34" xfId="0" applyNumberFormat="1" applyFont="1" applyFill="1" applyBorder="1" applyAlignment="1" applyProtection="1">
      <alignment horizontal="right" vertical="center"/>
      <protection locked="0"/>
    </xf>
    <xf numFmtId="49" fontId="24" fillId="0" borderId="47" xfId="0" applyNumberFormat="1" applyFont="1" applyFill="1" applyBorder="1" applyAlignment="1" applyProtection="1">
      <alignment horizontal="left" vertical="center"/>
      <protection locked="0"/>
    </xf>
    <xf numFmtId="3" fontId="24" fillId="0" borderId="48" xfId="0" applyNumberFormat="1" applyFont="1" applyFill="1" applyBorder="1" applyAlignment="1" applyProtection="1">
      <alignment horizontal="right" vertical="center"/>
      <protection locked="0"/>
    </xf>
    <xf numFmtId="49" fontId="23" fillId="0" borderId="49" xfId="0" applyNumberFormat="1" applyFont="1" applyFill="1" applyBorder="1" applyAlignment="1" applyProtection="1">
      <alignment horizontal="left" vertical="center"/>
      <protection locked="0"/>
    </xf>
    <xf numFmtId="164" fontId="23" fillId="0" borderId="32" xfId="0" applyNumberFormat="1" applyFont="1" applyFill="1" applyBorder="1" applyAlignment="1">
      <alignment vertical="center"/>
    </xf>
    <xf numFmtId="49" fontId="23" fillId="0" borderId="50" xfId="0" applyNumberFormat="1" applyFont="1" applyFill="1" applyBorder="1" applyAlignment="1" applyProtection="1">
      <alignment vertical="center"/>
      <protection locked="0"/>
    </xf>
    <xf numFmtId="49" fontId="23" fillId="0" borderId="50" xfId="0" applyNumberFormat="1" applyFont="1" applyFill="1" applyBorder="1" applyAlignment="1" applyProtection="1">
      <alignment horizontal="right" vertical="center"/>
      <protection locked="0"/>
    </xf>
    <xf numFmtId="3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49" fontId="23" fillId="0" borderId="21" xfId="0" applyNumberFormat="1" applyFont="1" applyFill="1" applyBorder="1" applyAlignment="1" applyProtection="1">
      <alignment vertical="center"/>
      <protection locked="0"/>
    </xf>
    <xf numFmtId="49" fontId="23" fillId="0" borderId="21" xfId="0" applyNumberFormat="1" applyFont="1" applyFill="1" applyBorder="1" applyAlignment="1" applyProtection="1">
      <alignment horizontal="right" vertical="center"/>
      <protection locked="0"/>
    </xf>
    <xf numFmtId="3" fontId="18" fillId="0" borderId="21" xfId="0" applyNumberFormat="1" applyFont="1" applyFill="1" applyBorder="1" applyAlignment="1" applyProtection="1">
      <alignment horizontal="right" vertical="center" wrapText="1"/>
      <protection locked="0"/>
    </xf>
    <xf numFmtId="49" fontId="24" fillId="0" borderId="6" xfId="0" applyNumberFormat="1" applyFont="1" applyFill="1" applyBorder="1" applyAlignment="1">
      <alignment horizontal="left" vertical="center"/>
    </xf>
    <xf numFmtId="3" fontId="24" fillId="0" borderId="44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44" xfId="0" applyNumberFormat="1" applyFont="1" applyFill="1" applyBorder="1" applyAlignment="1" applyProtection="1">
      <alignment horizontal="right" vertical="center" wrapText="1"/>
    </xf>
    <xf numFmtId="49" fontId="24" fillId="0" borderId="5" xfId="0" applyNumberFormat="1" applyFont="1" applyFill="1" applyBorder="1" applyAlignment="1">
      <alignment horizontal="left" vertical="center"/>
    </xf>
    <xf numFmtId="3" fontId="24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34" xfId="0" applyNumberFormat="1" applyFont="1" applyFill="1" applyBorder="1" applyAlignment="1" applyProtection="1">
      <alignment horizontal="right" vertical="center" wrapText="1"/>
    </xf>
    <xf numFmtId="49" fontId="24" fillId="0" borderId="5" xfId="0" applyNumberFormat="1" applyFont="1" applyFill="1" applyBorder="1" applyAlignment="1" applyProtection="1">
      <alignment horizontal="left" vertical="center"/>
      <protection locked="0"/>
    </xf>
    <xf numFmtId="49" fontId="24" fillId="0" borderId="16" xfId="0" applyNumberFormat="1" applyFont="1" applyFill="1" applyBorder="1" applyAlignment="1" applyProtection="1">
      <alignment horizontal="left" vertical="center"/>
      <protection locked="0"/>
    </xf>
    <xf numFmtId="3" fontId="24" fillId="0" borderId="48" xfId="0" applyNumberFormat="1" applyFont="1" applyFill="1" applyBorder="1" applyAlignment="1" applyProtection="1">
      <alignment horizontal="right" vertical="center" wrapText="1"/>
      <protection locked="0"/>
    </xf>
    <xf numFmtId="167" fontId="17" fillId="0" borderId="32" xfId="0" applyNumberFormat="1" applyFont="1" applyFill="1" applyBorder="1" applyAlignment="1">
      <alignment horizontal="left" vertical="center" wrapText="1"/>
    </xf>
    <xf numFmtId="167" fontId="34" fillId="0" borderId="0" xfId="0" applyNumberFormat="1" applyFont="1" applyFill="1" applyBorder="1" applyAlignment="1">
      <alignment horizontal="left" vertical="center" wrapText="1"/>
    </xf>
    <xf numFmtId="164" fontId="23" fillId="0" borderId="32" xfId="0" applyNumberFormat="1" applyFont="1" applyFill="1" applyBorder="1" applyAlignment="1">
      <alignment horizontal="center" vertical="center" wrapText="1"/>
    </xf>
    <xf numFmtId="3" fontId="24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24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24" fillId="0" borderId="51" xfId="0" applyNumberFormat="1" applyFont="1" applyFill="1" applyBorder="1" applyAlignment="1" applyProtection="1">
      <alignment horizontal="right" vertical="center" wrapText="1"/>
      <protection locked="0"/>
    </xf>
    <xf numFmtId="164" fontId="23" fillId="0" borderId="32" xfId="0" applyNumberFormat="1" applyFont="1" applyFill="1" applyBorder="1" applyAlignment="1">
      <alignment horizontal="right" vertical="center" wrapText="1"/>
    </xf>
    <xf numFmtId="4" fontId="17" fillId="0" borderId="45" xfId="0" applyNumberFormat="1" applyFont="1" applyFill="1" applyBorder="1" applyAlignment="1">
      <alignment horizontal="right" vertical="center" wrapText="1"/>
    </xf>
    <xf numFmtId="4" fontId="17" fillId="0" borderId="34" xfId="0" applyNumberFormat="1" applyFont="1" applyFill="1" applyBorder="1" applyAlignment="1">
      <alignment horizontal="right" vertical="center" wrapText="1"/>
    </xf>
    <xf numFmtId="4" fontId="17" fillId="0" borderId="51" xfId="0" applyNumberFormat="1" applyFont="1" applyFill="1" applyBorder="1" applyAlignment="1">
      <alignment horizontal="right" vertical="center" wrapText="1"/>
    </xf>
    <xf numFmtId="0" fontId="7" fillId="0" borderId="52" xfId="0" applyFont="1" applyFill="1" applyBorder="1" applyAlignment="1" applyProtection="1">
      <alignment horizontal="center" vertical="center" wrapText="1"/>
    </xf>
    <xf numFmtId="164" fontId="17" fillId="0" borderId="11" xfId="6" applyNumberFormat="1" applyFont="1" applyFill="1" applyBorder="1" applyAlignment="1" applyProtection="1">
      <alignment horizontal="right" vertical="center" wrapText="1"/>
    </xf>
    <xf numFmtId="164" fontId="17" fillId="0" borderId="10" xfId="6" applyNumberFormat="1" applyFont="1" applyFill="1" applyBorder="1" applyAlignment="1" applyProtection="1">
      <alignment horizontal="right" vertical="center" wrapText="1"/>
    </xf>
    <xf numFmtId="164" fontId="18" fillId="0" borderId="1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6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4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0" xfId="6" applyNumberFormat="1" applyFont="1" applyFill="1" applyBorder="1" applyAlignment="1" applyProtection="1">
      <alignment horizontal="right" vertical="center" wrapText="1"/>
    </xf>
    <xf numFmtId="164" fontId="25" fillId="0" borderId="10" xfId="6" applyNumberFormat="1" applyFont="1" applyFill="1" applyBorder="1" applyAlignment="1" applyProtection="1">
      <alignment horizontal="right" vertical="center" wrapText="1"/>
    </xf>
    <xf numFmtId="164" fontId="18" fillId="0" borderId="10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2" xfId="6" applyNumberFormat="1" applyFont="1" applyFill="1" applyBorder="1" applyAlignment="1" applyProtection="1">
      <alignment horizontal="right" vertical="center" wrapText="1"/>
      <protection locked="0"/>
    </xf>
    <xf numFmtId="164" fontId="22" fillId="0" borderId="10" xfId="0" applyNumberFormat="1" applyFont="1" applyBorder="1" applyAlignment="1" applyProtection="1">
      <alignment horizontal="right" vertical="center" wrapText="1"/>
    </xf>
    <xf numFmtId="164" fontId="27" fillId="0" borderId="10" xfId="0" applyNumberFormat="1" applyFont="1" applyFill="1" applyBorder="1" applyAlignment="1" applyProtection="1">
      <alignment horizontal="right" vertical="center" wrapText="1"/>
    </xf>
    <xf numFmtId="164" fontId="27" fillId="0" borderId="12" xfId="0" applyNumberFormat="1" applyFont="1" applyFill="1" applyBorder="1" applyAlignment="1" applyProtection="1">
      <alignment horizontal="right" vertical="center" wrapText="1"/>
    </xf>
    <xf numFmtId="164" fontId="24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38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18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38" xfId="0" applyFont="1" applyFill="1" applyBorder="1" applyAlignment="1" applyProtection="1">
      <alignment horizontal="center" vertical="center" wrapText="1"/>
    </xf>
    <xf numFmtId="0" fontId="17" fillId="0" borderId="39" xfId="0" applyFont="1" applyFill="1" applyBorder="1" applyAlignment="1" applyProtection="1">
      <alignment horizontal="center" vertical="center" wrapText="1"/>
    </xf>
    <xf numFmtId="164" fontId="18" fillId="0" borderId="53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36" xfId="0" applyNumberFormat="1" applyFill="1" applyBorder="1" applyAlignment="1" applyProtection="1">
      <alignment horizontal="left" vertical="center" wrapText="1"/>
    </xf>
    <xf numFmtId="164" fontId="18" fillId="0" borderId="37" xfId="0" applyNumberFormat="1" applyFont="1" applyFill="1" applyBorder="1" applyAlignment="1" applyProtection="1">
      <alignment horizontal="left" vertical="center" wrapText="1"/>
    </xf>
    <xf numFmtId="164" fontId="23" fillId="0" borderId="14" xfId="0" applyNumberFormat="1" applyFont="1" applyFill="1" applyBorder="1" applyAlignment="1" applyProtection="1">
      <alignment horizontal="right" vertical="center" wrapText="1"/>
    </xf>
    <xf numFmtId="164" fontId="18" fillId="0" borderId="54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3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  <protection locked="0"/>
    </xf>
    <xf numFmtId="164" fontId="0" fillId="0" borderId="0" xfId="0" applyNumberFormat="1" applyFill="1" applyAlignment="1" applyProtection="1">
      <alignment vertical="center" wrapText="1"/>
      <protection locked="0"/>
    </xf>
    <xf numFmtId="164" fontId="5" fillId="0" borderId="0" xfId="0" applyNumberFormat="1" applyFont="1" applyFill="1" applyAlignment="1" applyProtection="1">
      <alignment horizontal="right" vertical="center"/>
      <protection locked="0"/>
    </xf>
    <xf numFmtId="164" fontId="7" fillId="0" borderId="55" xfId="0" applyNumberFormat="1" applyFont="1" applyFill="1" applyBorder="1" applyAlignment="1" applyProtection="1">
      <alignment horizontal="centerContinuous" vertical="center"/>
    </xf>
    <xf numFmtId="164" fontId="7" fillId="0" borderId="56" xfId="0" applyNumberFormat="1" applyFont="1" applyFill="1" applyBorder="1" applyAlignment="1" applyProtection="1">
      <alignment horizontal="centerContinuous" vertical="center"/>
    </xf>
    <xf numFmtId="164" fontId="7" fillId="0" borderId="57" xfId="0" applyNumberFormat="1" applyFont="1" applyFill="1" applyBorder="1" applyAlignment="1" applyProtection="1">
      <alignment horizontal="centerContinuous" vertical="center"/>
    </xf>
    <xf numFmtId="164" fontId="36" fillId="0" borderId="0" xfId="0" applyNumberFormat="1" applyFont="1" applyFill="1" applyAlignment="1">
      <alignment vertical="center"/>
    </xf>
    <xf numFmtId="164" fontId="7" fillId="0" borderId="40" xfId="0" applyNumberFormat="1" applyFont="1" applyFill="1" applyBorder="1" applyAlignment="1" applyProtection="1">
      <alignment horizontal="center" vertical="center"/>
    </xf>
    <xf numFmtId="164" fontId="7" fillId="0" borderId="20" xfId="0" applyNumberFormat="1" applyFont="1" applyFill="1" applyBorder="1" applyAlignment="1" applyProtection="1">
      <alignment horizontal="center" vertical="center" wrapText="1"/>
    </xf>
    <xf numFmtId="164" fontId="36" fillId="0" borderId="0" xfId="0" applyNumberFormat="1" applyFont="1" applyFill="1" applyAlignment="1">
      <alignment horizontal="center" vertical="center"/>
    </xf>
    <xf numFmtId="164" fontId="17" fillId="0" borderId="49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center" vertical="center" wrapText="1"/>
    </xf>
    <xf numFmtId="164" fontId="17" fillId="0" borderId="28" xfId="0" applyNumberFormat="1" applyFont="1" applyFill="1" applyBorder="1" applyAlignment="1" applyProtection="1">
      <alignment horizontal="center" vertical="center" wrapText="1"/>
    </xf>
    <xf numFmtId="164" fontId="17" fillId="0" borderId="36" xfId="0" applyNumberFormat="1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Alignment="1">
      <alignment horizontal="center" vertical="center" wrapText="1"/>
    </xf>
    <xf numFmtId="164" fontId="17" fillId="0" borderId="5" xfId="0" applyNumberFormat="1" applyFont="1" applyFill="1" applyBorder="1" applyAlignment="1" applyProtection="1">
      <alignment horizontal="right" vertical="center" wrapText="1"/>
    </xf>
    <xf numFmtId="164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34" xfId="0" applyNumberFormat="1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1" fontId="27" fillId="2" borderId="1" xfId="0" applyNumberFormat="1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vertical="center" wrapText="1"/>
    </xf>
    <xf numFmtId="164" fontId="23" fillId="0" borderId="29" xfId="0" applyNumberFormat="1" applyFont="1" applyFill="1" applyBorder="1" applyAlignment="1" applyProtection="1">
      <alignment vertical="center" wrapText="1"/>
    </xf>
    <xf numFmtId="164" fontId="23" fillId="0" borderId="34" xfId="0" applyNumberFormat="1" applyFont="1" applyFill="1" applyBorder="1" applyAlignment="1" applyProtection="1">
      <alignment vertical="center" wrapText="1"/>
    </xf>
    <xf numFmtId="164" fontId="17" fillId="0" borderId="1" xfId="0" applyNumberFormat="1" applyFont="1" applyFill="1" applyBorder="1" applyAlignment="1" applyProtection="1">
      <alignment horizontal="left" vertical="center" wrapText="1"/>
    </xf>
    <xf numFmtId="1" fontId="18" fillId="2" borderId="28" xfId="0" applyNumberFormat="1" applyFont="1" applyFill="1" applyBorder="1" applyAlignment="1" applyProtection="1">
      <alignment vertical="center" wrapText="1"/>
    </xf>
    <xf numFmtId="164" fontId="23" fillId="0" borderId="10" xfId="0" applyNumberFormat="1" applyFont="1" applyFill="1" applyBorder="1" applyAlignment="1" applyProtection="1">
      <alignment vertical="center" wrapText="1"/>
    </xf>
    <xf numFmtId="164" fontId="9" fillId="0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right" vertical="center"/>
    </xf>
    <xf numFmtId="164" fontId="7" fillId="0" borderId="58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7" fillId="0" borderId="49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36" fillId="0" borderId="0" xfId="0" applyNumberFormat="1" applyFont="1" applyFill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right" vertical="center" wrapText="1"/>
    </xf>
    <xf numFmtId="164" fontId="17" fillId="0" borderId="32" xfId="0" applyNumberFormat="1" applyFont="1" applyFill="1" applyBorder="1" applyAlignment="1">
      <alignment horizontal="left" vertical="center" wrapText="1"/>
    </xf>
    <xf numFmtId="164" fontId="13" fillId="2" borderId="32" xfId="0" applyNumberFormat="1" applyFont="1" applyFill="1" applyBorder="1" applyAlignment="1">
      <alignment horizontal="left" vertical="center" wrapText="1"/>
    </xf>
    <xf numFmtId="164" fontId="13" fillId="2" borderId="39" xfId="0" applyNumberFormat="1" applyFont="1" applyFill="1" applyBorder="1" applyAlignment="1">
      <alignment horizontal="left" vertical="center" wrapText="1"/>
    </xf>
    <xf numFmtId="164" fontId="17" fillId="0" borderId="8" xfId="0" applyNumberFormat="1" applyFont="1" applyFill="1" applyBorder="1" applyAlignment="1">
      <alignment vertical="center" wrapText="1"/>
    </xf>
    <xf numFmtId="164" fontId="17" fillId="0" borderId="10" xfId="0" applyNumberFormat="1" applyFont="1" applyFill="1" applyBorder="1" applyAlignment="1">
      <alignment vertical="center" wrapText="1"/>
    </xf>
    <xf numFmtId="164" fontId="17" fillId="0" borderId="12" xfId="0" applyNumberFormat="1" applyFont="1" applyFill="1" applyBorder="1" applyAlignment="1">
      <alignment vertical="center" wrapText="1"/>
    </xf>
    <xf numFmtId="164" fontId="17" fillId="0" borderId="5" xfId="0" applyNumberFormat="1" applyFont="1" applyFill="1" applyBorder="1" applyAlignment="1">
      <alignment horizontal="right" vertical="center" wrapText="1"/>
    </xf>
    <xf numFmtId="164" fontId="18" fillId="0" borderId="34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34" xfId="0" applyNumberFormat="1" applyFont="1" applyFill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5" xfId="0" applyNumberFormat="1" applyFont="1" applyFill="1" applyBorder="1" applyAlignment="1" applyProtection="1">
      <alignment vertical="center" wrapText="1"/>
      <protection locked="0"/>
    </xf>
    <xf numFmtId="164" fontId="18" fillId="0" borderId="18" xfId="0" applyNumberFormat="1" applyFont="1" applyFill="1" applyBorder="1" applyAlignment="1" applyProtection="1">
      <alignment vertical="center" wrapText="1"/>
      <protection locked="0"/>
    </xf>
    <xf numFmtId="164" fontId="13" fillId="2" borderId="32" xfId="0" applyNumberFormat="1" applyFont="1" applyFill="1" applyBorder="1" applyAlignment="1">
      <alignment horizontal="right" vertical="center" wrapText="1"/>
    </xf>
    <xf numFmtId="164" fontId="13" fillId="2" borderId="39" xfId="0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vertical="center" wrapText="1"/>
      <protection locked="0"/>
    </xf>
    <xf numFmtId="0" fontId="24" fillId="0" borderId="19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 applyProtection="1">
      <alignment horizontal="right" vertical="center" wrapText="1"/>
    </xf>
    <xf numFmtId="0" fontId="21" fillId="0" borderId="59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right" vertical="center" wrapText="1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>
      <alignment horizontal="right" vertical="center" wrapText="1"/>
    </xf>
    <xf numFmtId="0" fontId="24" fillId="0" borderId="60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37" fillId="0" borderId="0" xfId="0" applyFont="1" applyFill="1" applyAlignment="1">
      <alignment horizontal="right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35" fillId="0" borderId="0" xfId="8" applyFill="1"/>
    <xf numFmtId="0" fontId="21" fillId="0" borderId="0" xfId="8" applyFont="1" applyFill="1"/>
    <xf numFmtId="0" fontId="35" fillId="0" borderId="0" xfId="8" applyFont="1" applyFill="1"/>
    <xf numFmtId="3" fontId="35" fillId="0" borderId="0" xfId="8" applyNumberFormat="1" applyFont="1" applyFill="1"/>
    <xf numFmtId="3" fontId="35" fillId="0" borderId="0" xfId="8" applyNumberFormat="1" applyFont="1" applyFill="1" applyAlignment="1">
      <alignment horizontal="center"/>
    </xf>
    <xf numFmtId="0" fontId="35" fillId="0" borderId="0" xfId="8" applyFill="1" applyAlignment="1">
      <alignment horizontal="center"/>
    </xf>
    <xf numFmtId="0" fontId="14" fillId="0" borderId="0" xfId="7" applyFill="1" applyAlignment="1" applyProtection="1">
      <alignment vertical="center"/>
      <protection locked="0"/>
    </xf>
    <xf numFmtId="0" fontId="14" fillId="0" borderId="0" xfId="7" applyFill="1" applyAlignment="1" applyProtection="1">
      <alignment vertical="center" wrapText="1"/>
    </xf>
    <xf numFmtId="0" fontId="14" fillId="0" borderId="0" xfId="7" applyFill="1" applyAlignment="1" applyProtection="1">
      <alignment horizontal="center" vertical="center"/>
    </xf>
    <xf numFmtId="49" fontId="17" fillId="0" borderId="60" xfId="7" applyNumberFormat="1" applyFont="1" applyFill="1" applyBorder="1" applyAlignment="1" applyProtection="1">
      <alignment horizontal="center" vertical="center" wrapText="1"/>
    </xf>
    <xf numFmtId="49" fontId="17" fillId="0" borderId="19" xfId="7" applyNumberFormat="1" applyFont="1" applyFill="1" applyBorder="1" applyAlignment="1" applyProtection="1">
      <alignment horizontal="center" vertical="center"/>
    </xf>
    <xf numFmtId="49" fontId="13" fillId="0" borderId="0" xfId="7" applyNumberFormat="1" applyFont="1" applyFill="1" applyAlignment="1" applyProtection="1">
      <alignment horizontal="center" vertical="center"/>
    </xf>
    <xf numFmtId="0" fontId="18" fillId="0" borderId="6" xfId="7" applyFont="1" applyFill="1" applyBorder="1" applyAlignment="1" applyProtection="1">
      <alignment horizontal="left" vertical="center" wrapText="1"/>
    </xf>
    <xf numFmtId="168" fontId="18" fillId="0" borderId="26" xfId="7" applyNumberFormat="1" applyFont="1" applyFill="1" applyBorder="1" applyAlignment="1" applyProtection="1">
      <alignment horizontal="center" vertical="center"/>
    </xf>
    <xf numFmtId="0" fontId="18" fillId="0" borderId="5" xfId="7" applyFont="1" applyFill="1" applyBorder="1" applyAlignment="1" applyProtection="1">
      <alignment horizontal="left" vertical="center" wrapText="1"/>
    </xf>
    <xf numFmtId="168" fontId="18" fillId="0" borderId="1" xfId="7" applyNumberFormat="1" applyFont="1" applyFill="1" applyBorder="1" applyAlignment="1" applyProtection="1">
      <alignment horizontal="center" vertical="center"/>
    </xf>
    <xf numFmtId="0" fontId="17" fillId="0" borderId="5" xfId="7" applyFont="1" applyFill="1" applyBorder="1" applyAlignment="1" applyProtection="1">
      <alignment horizontal="left" vertical="center" wrapText="1"/>
    </xf>
    <xf numFmtId="0" fontId="35" fillId="0" borderId="0" xfId="8" applyFont="1" applyFill="1" applyAlignment="1"/>
    <xf numFmtId="0" fontId="16" fillId="0" borderId="0" xfId="7" applyFont="1" applyFill="1" applyAlignment="1" applyProtection="1">
      <alignment horizontal="center" vertical="center"/>
    </xf>
    <xf numFmtId="0" fontId="20" fillId="0" borderId="8" xfId="8" applyFont="1" applyFill="1" applyBorder="1" applyAlignment="1">
      <alignment horizontal="center" vertical="center"/>
    </xf>
    <xf numFmtId="0" fontId="41" fillId="0" borderId="10" xfId="7" applyFont="1" applyFill="1" applyBorder="1" applyAlignment="1" applyProtection="1">
      <alignment horizontal="center" vertical="center" textRotation="90"/>
    </xf>
    <xf numFmtId="0" fontId="23" fillId="0" borderId="8" xfId="0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vertical="center" wrapText="1"/>
    </xf>
    <xf numFmtId="164" fontId="23" fillId="0" borderId="10" xfId="0" applyNumberFormat="1" applyFont="1" applyFill="1" applyBorder="1" applyAlignment="1">
      <alignment horizontal="right" vertical="center" wrapText="1"/>
    </xf>
    <xf numFmtId="164" fontId="23" fillId="0" borderId="12" xfId="0" applyNumberFormat="1" applyFont="1" applyFill="1" applyBorder="1" applyAlignment="1">
      <alignment horizontal="right" vertical="center" wrapText="1"/>
    </xf>
    <xf numFmtId="0" fontId="0" fillId="0" borderId="0" xfId="0" applyProtection="1"/>
    <xf numFmtId="0" fontId="44" fillId="0" borderId="0" xfId="0" applyFont="1" applyAlignment="1" applyProtection="1">
      <alignment horizontal="right"/>
    </xf>
    <xf numFmtId="0" fontId="45" fillId="0" borderId="0" xfId="0" applyFont="1" applyAlignment="1" applyProtection="1">
      <alignment horizontal="center"/>
    </xf>
    <xf numFmtId="0" fontId="46" fillId="0" borderId="8" xfId="0" applyFont="1" applyBorder="1" applyAlignment="1" applyProtection="1">
      <alignment horizontal="center" vertical="center" wrapText="1"/>
    </xf>
    <xf numFmtId="0" fontId="45" fillId="0" borderId="10" xfId="0" applyFont="1" applyBorder="1" applyAlignment="1" applyProtection="1">
      <alignment horizontal="center" vertical="center" wrapText="1"/>
    </xf>
    <xf numFmtId="0" fontId="45" fillId="0" borderId="12" xfId="0" applyFont="1" applyBorder="1" applyAlignment="1" applyProtection="1">
      <alignment horizontal="center" vertical="center" wrapText="1"/>
    </xf>
    <xf numFmtId="0" fontId="45" fillId="0" borderId="5" xfId="0" applyFont="1" applyBorder="1" applyAlignment="1" applyProtection="1">
      <alignment horizontal="center" vertical="top" wrapText="1"/>
    </xf>
    <xf numFmtId="0" fontId="45" fillId="3" borderId="10" xfId="0" applyFont="1" applyFill="1" applyBorder="1" applyAlignment="1" applyProtection="1">
      <alignment horizontal="center" vertical="top" wrapText="1"/>
    </xf>
    <xf numFmtId="0" fontId="47" fillId="0" borderId="1" xfId="0" applyFont="1" applyBorder="1" applyAlignment="1" applyProtection="1">
      <alignment horizontal="left" vertical="top" wrapText="1"/>
      <protection locked="0"/>
    </xf>
    <xf numFmtId="0" fontId="47" fillId="0" borderId="4" xfId="0" applyFont="1" applyBorder="1" applyAlignment="1" applyProtection="1">
      <alignment horizontal="left" vertical="top" wrapText="1"/>
      <protection locked="0"/>
    </xf>
    <xf numFmtId="9" fontId="47" fillId="0" borderId="1" xfId="9" applyFont="1" applyBorder="1" applyAlignment="1" applyProtection="1">
      <alignment horizontal="center" vertical="center" wrapText="1"/>
      <protection locked="0"/>
    </xf>
    <xf numFmtId="9" fontId="47" fillId="0" borderId="4" xfId="9" applyFont="1" applyBorder="1" applyAlignment="1" applyProtection="1">
      <alignment horizontal="center" vertical="center" wrapText="1"/>
      <protection locked="0"/>
    </xf>
    <xf numFmtId="166" fontId="47" fillId="0" borderId="1" xfId="1" applyNumberFormat="1" applyFont="1" applyBorder="1" applyAlignment="1" applyProtection="1">
      <alignment horizontal="center" vertical="center" wrapText="1"/>
      <protection locked="0"/>
    </xf>
    <xf numFmtId="166" fontId="47" fillId="0" borderId="4" xfId="1" applyNumberFormat="1" applyFont="1" applyBorder="1" applyAlignment="1" applyProtection="1">
      <alignment horizontal="center" vertical="center" wrapText="1"/>
      <protection locked="0"/>
    </xf>
    <xf numFmtId="166" fontId="47" fillId="0" borderId="10" xfId="1" applyNumberFormat="1" applyFont="1" applyBorder="1" applyAlignment="1" applyProtection="1">
      <alignment horizontal="center" vertical="center" wrapText="1"/>
    </xf>
    <xf numFmtId="166" fontId="47" fillId="0" borderId="18" xfId="1" applyNumberFormat="1" applyFont="1" applyBorder="1" applyAlignment="1" applyProtection="1">
      <alignment horizontal="center" vertical="top" wrapText="1"/>
      <protection locked="0"/>
    </xf>
    <xf numFmtId="166" fontId="47" fillId="0" borderId="27" xfId="1" applyNumberFormat="1" applyFont="1" applyBorder="1" applyAlignment="1" applyProtection="1">
      <alignment horizontal="center" vertical="top" wrapText="1"/>
      <protection locked="0"/>
    </xf>
    <xf numFmtId="166" fontId="47" fillId="0" borderId="12" xfId="1" applyNumberFormat="1" applyFont="1" applyBorder="1" applyAlignment="1" applyProtection="1">
      <alignment horizontal="center" vertical="top" wrapText="1"/>
    </xf>
    <xf numFmtId="4" fontId="23" fillId="0" borderId="32" xfId="0" applyNumberFormat="1" applyFont="1" applyFill="1" applyBorder="1" applyAlignment="1" applyProtection="1">
      <alignment vertical="center" wrapText="1"/>
      <protection locked="0"/>
    </xf>
    <xf numFmtId="164" fontId="6" fillId="0" borderId="0" xfId="6" applyNumberFormat="1" applyFont="1" applyFill="1" applyBorder="1" applyAlignment="1" applyProtection="1">
      <alignment horizontal="centerContinuous" vertical="center"/>
    </xf>
    <xf numFmtId="0" fontId="7" fillId="0" borderId="7" xfId="6" applyFont="1" applyFill="1" applyBorder="1" applyAlignment="1" applyProtection="1">
      <alignment horizontal="centerContinuous" vertical="center" wrapText="1"/>
    </xf>
    <xf numFmtId="0" fontId="7" fillId="0" borderId="60" xfId="6" applyFont="1" applyFill="1" applyBorder="1" applyAlignment="1" applyProtection="1">
      <alignment horizontal="centerContinuous" vertical="center" wrapText="1"/>
    </xf>
    <xf numFmtId="0" fontId="7" fillId="0" borderId="2" xfId="6" applyFont="1" applyFill="1" applyBorder="1" applyAlignment="1" applyProtection="1">
      <alignment horizontal="centerContinuous" vertical="center" wrapText="1"/>
    </xf>
    <xf numFmtId="0" fontId="7" fillId="0" borderId="19" xfId="6" applyFont="1" applyFill="1" applyBorder="1" applyAlignment="1" applyProtection="1">
      <alignment horizontal="centerContinuous" vertical="center" wrapText="1"/>
    </xf>
    <xf numFmtId="164" fontId="25" fillId="0" borderId="44" xfId="0" applyNumberFormat="1" applyFont="1" applyFill="1" applyBorder="1" applyAlignment="1" applyProtection="1">
      <alignment horizontal="centerContinuous" vertical="center" wrapText="1"/>
    </xf>
    <xf numFmtId="164" fontId="25" fillId="0" borderId="42" xfId="0" applyNumberFormat="1" applyFont="1" applyFill="1" applyBorder="1" applyAlignment="1" applyProtection="1">
      <alignment horizontal="centerContinuous" vertical="center" wrapText="1"/>
    </xf>
    <xf numFmtId="164" fontId="15" fillId="0" borderId="0" xfId="0" applyNumberFormat="1" applyFont="1" applyFill="1" applyAlignment="1" applyProtection="1">
      <alignment horizontal="center" textRotation="180" wrapText="1"/>
    </xf>
    <xf numFmtId="164" fontId="25" fillId="0" borderId="45" xfId="0" applyNumberFormat="1" applyFont="1" applyFill="1" applyBorder="1" applyAlignment="1" applyProtection="1">
      <alignment horizontal="centerContinuous" vertical="center" wrapText="1"/>
    </xf>
    <xf numFmtId="164" fontId="25" fillId="0" borderId="51" xfId="0" applyNumberFormat="1" applyFont="1" applyFill="1" applyBorder="1" applyAlignment="1" applyProtection="1">
      <alignment horizontal="centerContinuous" vertical="center" wrapText="1"/>
    </xf>
    <xf numFmtId="164" fontId="15" fillId="0" borderId="0" xfId="0" applyNumberFormat="1" applyFont="1" applyFill="1" applyAlignment="1" applyProtection="1">
      <alignment horizontal="center" textRotation="180" wrapText="1"/>
      <protection locked="0"/>
    </xf>
    <xf numFmtId="164" fontId="5" fillId="0" borderId="21" xfId="0" applyNumberFormat="1" applyFont="1" applyFill="1" applyBorder="1" applyAlignment="1" applyProtection="1">
      <alignment horizontal="right" wrapText="1"/>
    </xf>
    <xf numFmtId="164" fontId="19" fillId="0" borderId="0" xfId="0" applyNumberFormat="1" applyFont="1" applyFill="1" applyAlignment="1">
      <alignment horizontal="centerContinuous" vertical="center" wrapText="1"/>
    </xf>
    <xf numFmtId="164" fontId="27" fillId="0" borderId="49" xfId="0" applyNumberFormat="1" applyFont="1" applyFill="1" applyBorder="1" applyAlignment="1">
      <alignment horizontal="left" vertical="center" wrapText="1"/>
    </xf>
    <xf numFmtId="164" fontId="27" fillId="0" borderId="61" xfId="0" applyNumberFormat="1" applyFont="1" applyFill="1" applyBorder="1" applyAlignment="1">
      <alignment horizontal="left" vertical="center" wrapText="1"/>
    </xf>
    <xf numFmtId="164" fontId="5" fillId="0" borderId="21" xfId="0" applyNumberFormat="1" applyFont="1" applyFill="1" applyBorder="1" applyAlignment="1">
      <alignment horizontal="right" vertical="center"/>
    </xf>
    <xf numFmtId="164" fontId="19" fillId="0" borderId="0" xfId="0" applyNumberFormat="1" applyFont="1" applyFill="1" applyAlignment="1">
      <alignment horizontal="left" vertical="center" wrapText="1"/>
    </xf>
    <xf numFmtId="164" fontId="0" fillId="0" borderId="0" xfId="0" applyNumberFormat="1" applyFill="1" applyAlignment="1" applyProtection="1">
      <alignment horizontal="left" vertical="center" wrapText="1"/>
      <protection locked="0"/>
    </xf>
    <xf numFmtId="164" fontId="17" fillId="0" borderId="32" xfId="0" applyNumberFormat="1" applyFont="1" applyFill="1" applyBorder="1" applyAlignment="1">
      <alignment horizontal="centerContinuous" vertical="center" wrapText="1"/>
    </xf>
    <xf numFmtId="164" fontId="25" fillId="0" borderId="32" xfId="0" applyNumberFormat="1" applyFont="1" applyFill="1" applyBorder="1" applyAlignment="1">
      <alignment horizontal="centerContinuous" vertical="center" wrapText="1"/>
    </xf>
    <xf numFmtId="164" fontId="0" fillId="0" borderId="43" xfId="0" applyNumberFormat="1" applyFill="1" applyBorder="1" applyAlignment="1" applyProtection="1">
      <alignment horizontal="left" vertical="center" wrapText="1"/>
      <protection locked="0"/>
    </xf>
    <xf numFmtId="164" fontId="0" fillId="0" borderId="56" xfId="0" applyNumberFormat="1" applyFill="1" applyBorder="1" applyAlignment="1" applyProtection="1">
      <alignment horizontal="left" vertical="center" wrapText="1"/>
      <protection locked="0"/>
    </xf>
    <xf numFmtId="164" fontId="0" fillId="0" borderId="62" xfId="0" applyNumberFormat="1" applyFill="1" applyBorder="1" applyAlignment="1" applyProtection="1">
      <alignment horizontal="left" vertical="center" wrapText="1"/>
      <protection locked="0"/>
    </xf>
    <xf numFmtId="164" fontId="0" fillId="0" borderId="63" xfId="0" applyNumberFormat="1" applyFill="1" applyBorder="1" applyAlignment="1" applyProtection="1">
      <alignment horizontal="left" vertical="center" wrapText="1"/>
      <protection locked="0"/>
    </xf>
    <xf numFmtId="164" fontId="7" fillId="0" borderId="44" xfId="0" applyNumberFormat="1" applyFont="1" applyFill="1" applyBorder="1" applyAlignment="1">
      <alignment horizontal="centerContinuous" vertical="center" wrapText="1"/>
    </xf>
    <xf numFmtId="164" fontId="27" fillId="0" borderId="49" xfId="0" applyNumberFormat="1" applyFont="1" applyFill="1" applyBorder="1" applyAlignment="1">
      <alignment horizontal="centerContinuous" vertical="center" wrapText="1"/>
    </xf>
    <xf numFmtId="164" fontId="27" fillId="0" borderId="61" xfId="0" applyNumberFormat="1" applyFont="1" applyFill="1" applyBorder="1" applyAlignment="1">
      <alignment horizontal="centerContinuous" vertical="center" wrapText="1"/>
    </xf>
    <xf numFmtId="164" fontId="7" fillId="0" borderId="32" xfId="0" applyNumberFormat="1" applyFont="1" applyFill="1" applyBorder="1" applyAlignment="1">
      <alignment horizontal="centerContinuous" vertical="center" wrapText="1"/>
    </xf>
    <xf numFmtId="164" fontId="7" fillId="0" borderId="64" xfId="0" applyNumberFormat="1" applyFont="1" applyFill="1" applyBorder="1" applyAlignment="1">
      <alignment horizontal="centerContinuous" vertical="center"/>
    </xf>
    <xf numFmtId="164" fontId="7" fillId="0" borderId="35" xfId="0" applyNumberFormat="1" applyFont="1" applyFill="1" applyBorder="1" applyAlignment="1">
      <alignment horizontal="centerContinuous" vertical="center"/>
    </xf>
    <xf numFmtId="164" fontId="7" fillId="0" borderId="41" xfId="0" applyNumberFormat="1" applyFont="1" applyFill="1" applyBorder="1" applyAlignment="1">
      <alignment horizontal="centerContinuous" vertical="center"/>
    </xf>
    <xf numFmtId="164" fontId="17" fillId="0" borderId="32" xfId="0" applyNumberFormat="1" applyFont="1" applyFill="1" applyBorder="1" applyAlignment="1">
      <alignment horizontal="centerContinuous" vertical="center"/>
    </xf>
    <xf numFmtId="167" fontId="6" fillId="0" borderId="0" xfId="0" applyNumberFormat="1" applyFont="1" applyFill="1" applyBorder="1" applyAlignment="1">
      <alignment horizontal="centerContinuous" vertical="center" wrapText="1"/>
    </xf>
    <xf numFmtId="0" fontId="7" fillId="0" borderId="65" xfId="0" applyFont="1" applyFill="1" applyBorder="1" applyAlignment="1" applyProtection="1">
      <alignment horizontal="centerContinuous" vertical="center" wrapText="1"/>
    </xf>
    <xf numFmtId="0" fontId="7" fillId="0" borderId="39" xfId="0" applyFont="1" applyFill="1" applyBorder="1" applyAlignment="1" applyProtection="1">
      <alignment horizontal="centerContinuous" vertical="center" wrapText="1"/>
    </xf>
    <xf numFmtId="0" fontId="7" fillId="0" borderId="55" xfId="0" applyFont="1" applyFill="1" applyBorder="1" applyAlignment="1" applyProtection="1">
      <alignment horizontal="centerContinuous" vertical="center"/>
    </xf>
    <xf numFmtId="0" fontId="7" fillId="0" borderId="56" xfId="0" applyFont="1" applyFill="1" applyBorder="1" applyAlignment="1" applyProtection="1">
      <alignment horizontal="centerContinuous" vertical="center"/>
    </xf>
    <xf numFmtId="0" fontId="7" fillId="0" borderId="57" xfId="0" applyFont="1" applyFill="1" applyBorder="1" applyAlignment="1" applyProtection="1">
      <alignment horizontal="centerContinuous" vertical="center"/>
    </xf>
    <xf numFmtId="164" fontId="7" fillId="0" borderId="42" xfId="0" applyNumberFormat="1" applyFont="1" applyFill="1" applyBorder="1" applyAlignment="1">
      <alignment horizontal="centerContinuous" vertical="center" wrapText="1"/>
    </xf>
    <xf numFmtId="164" fontId="7" fillId="0" borderId="44" xfId="0" applyNumberFormat="1" applyFont="1" applyFill="1" applyBorder="1" applyAlignment="1">
      <alignment horizontal="centerContinuous" vertical="center"/>
    </xf>
    <xf numFmtId="164" fontId="7" fillId="0" borderId="42" xfId="0" applyNumberFormat="1" applyFont="1" applyFill="1" applyBorder="1" applyAlignment="1">
      <alignment horizontal="centerContinuous" vertical="center"/>
    </xf>
    <xf numFmtId="164" fontId="7" fillId="0" borderId="55" xfId="0" applyNumberFormat="1" applyFont="1" applyFill="1" applyBorder="1" applyAlignment="1">
      <alignment horizontal="centerContinuous" vertical="center" wrapText="1"/>
    </xf>
    <xf numFmtId="164" fontId="7" fillId="0" borderId="65" xfId="0" applyNumberFormat="1" applyFont="1" applyFill="1" applyBorder="1" applyAlignment="1">
      <alignment horizontal="centerContinuous" vertical="center" wrapText="1"/>
    </xf>
    <xf numFmtId="0" fontId="24" fillId="0" borderId="50" xfId="0" applyFont="1" applyFill="1" applyBorder="1" applyAlignment="1">
      <alignment horizontal="justify" vertical="center" wrapText="1"/>
    </xf>
    <xf numFmtId="0" fontId="25" fillId="0" borderId="39" xfId="0" applyFont="1" applyFill="1" applyBorder="1" applyAlignment="1">
      <alignment horizontal="left" vertical="center"/>
    </xf>
    <xf numFmtId="0" fontId="39" fillId="0" borderId="0" xfId="8" applyFont="1" applyFill="1" applyAlignment="1">
      <alignment horizontal="centerContinuous" vertical="center"/>
    </xf>
    <xf numFmtId="0" fontId="40" fillId="0" borderId="0" xfId="8" applyFont="1" applyFill="1" applyBorder="1" applyAlignment="1">
      <alignment horizontal="right"/>
    </xf>
    <xf numFmtId="0" fontId="35" fillId="0" borderId="0" xfId="8" applyFont="1" applyFill="1" applyAlignment="1">
      <alignment horizontal="centerContinuous"/>
    </xf>
    <xf numFmtId="0" fontId="30" fillId="0" borderId="0" xfId="7" applyFont="1" applyFill="1" applyBorder="1" applyAlignment="1" applyProtection="1">
      <alignment horizontal="right" vertical="center"/>
    </xf>
    <xf numFmtId="0" fontId="19" fillId="0" borderId="7" xfId="7" applyFont="1" applyFill="1" applyBorder="1" applyAlignment="1" applyProtection="1">
      <alignment horizontal="centerContinuous" vertical="center" wrapText="1"/>
    </xf>
    <xf numFmtId="0" fontId="41" fillId="0" borderId="2" xfId="7" applyFont="1" applyFill="1" applyBorder="1" applyAlignment="1" applyProtection="1">
      <alignment horizontal="center" vertical="center" textRotation="90"/>
    </xf>
    <xf numFmtId="3" fontId="35" fillId="0" borderId="0" xfId="8" applyNumberFormat="1" applyFont="1" applyFill="1" applyAlignment="1">
      <alignment horizontal="centerContinuous"/>
    </xf>
    <xf numFmtId="0" fontId="48" fillId="0" borderId="0" xfId="0" applyFont="1" applyAlignment="1" applyProtection="1">
      <alignment horizontal="right"/>
      <protection locked="0"/>
    </xf>
    <xf numFmtId="0" fontId="49" fillId="0" borderId="0" xfId="0" applyFont="1" applyAlignment="1" applyProtection="1">
      <alignment horizontal="centerContinuous" vertical="center" wrapText="1"/>
      <protection locked="0"/>
    </xf>
    <xf numFmtId="0" fontId="45" fillId="0" borderId="8" xfId="0" applyFont="1" applyBorder="1" applyAlignment="1" applyProtection="1">
      <alignment wrapText="1"/>
    </xf>
    <xf numFmtId="0" fontId="45" fillId="0" borderId="10" xfId="0" applyFont="1" applyBorder="1" applyAlignment="1" applyProtection="1">
      <alignment wrapText="1"/>
    </xf>
    <xf numFmtId="164" fontId="28" fillId="0" borderId="1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8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4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27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9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20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28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48" fillId="0" borderId="0" xfId="0" applyFont="1" applyAlignment="1" applyProtection="1">
      <alignment horizontal="left"/>
      <protection locked="0"/>
    </xf>
    <xf numFmtId="0" fontId="27" fillId="0" borderId="0" xfId="0" applyFont="1"/>
    <xf numFmtId="3" fontId="50" fillId="0" borderId="1" xfId="0" applyNumberFormat="1" applyFont="1" applyFill="1" applyBorder="1" applyAlignment="1"/>
    <xf numFmtId="3" fontId="51" fillId="0" borderId="1" xfId="0" applyNumberFormat="1" applyFont="1" applyFill="1" applyBorder="1" applyAlignment="1"/>
    <xf numFmtId="3" fontId="50" fillId="0" borderId="1" xfId="0" applyNumberFormat="1" applyFont="1" applyFill="1" applyBorder="1"/>
    <xf numFmtId="10" fontId="47" fillId="0" borderId="1" xfId="9" applyNumberFormat="1" applyFont="1" applyBorder="1" applyAlignment="1" applyProtection="1">
      <alignment horizontal="center" vertical="center" wrapText="1"/>
      <protection locked="0"/>
    </xf>
    <xf numFmtId="3" fontId="17" fillId="0" borderId="12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49" fontId="28" fillId="0" borderId="5" xfId="6" applyNumberFormat="1" applyFont="1" applyFill="1" applyBorder="1" applyAlignment="1" applyProtection="1">
      <alignment horizontal="left" vertical="center" wrapText="1"/>
    </xf>
    <xf numFmtId="0" fontId="28" fillId="0" borderId="1" xfId="6" applyFont="1" applyFill="1" applyBorder="1" applyAlignment="1" applyProtection="1">
      <alignment horizontal="left" vertical="center" wrapText="1"/>
    </xf>
    <xf numFmtId="0" fontId="54" fillId="0" borderId="0" xfId="6" applyFont="1" applyFill="1"/>
    <xf numFmtId="0" fontId="28" fillId="0" borderId="1" xfId="6" applyFont="1" applyFill="1" applyBorder="1" applyAlignment="1" applyProtection="1">
      <alignment horizontal="left"/>
    </xf>
    <xf numFmtId="49" fontId="28" fillId="0" borderId="37" xfId="6" applyNumberFormat="1" applyFont="1" applyFill="1" applyBorder="1" applyAlignment="1" applyProtection="1">
      <alignment horizontal="left" vertical="center" wrapText="1"/>
    </xf>
    <xf numFmtId="0" fontId="28" fillId="0" borderId="4" xfId="6" applyFont="1" applyFill="1" applyBorder="1" applyAlignment="1" applyProtection="1">
      <alignment horizontal="left" vertical="center" wrapText="1"/>
    </xf>
    <xf numFmtId="49" fontId="28" fillId="0" borderId="16" xfId="6" applyNumberFormat="1" applyFont="1" applyFill="1" applyBorder="1" applyAlignment="1" applyProtection="1">
      <alignment horizontal="left" vertical="center" wrapText="1"/>
    </xf>
    <xf numFmtId="49" fontId="28" fillId="0" borderId="60" xfId="6" applyNumberFormat="1" applyFont="1" applyFill="1" applyBorder="1" applyAlignment="1" applyProtection="1">
      <alignment horizontal="left" vertical="center" wrapText="1"/>
    </xf>
    <xf numFmtId="0" fontId="28" fillId="0" borderId="19" xfId="6" applyFont="1" applyFill="1" applyBorder="1" applyAlignment="1" applyProtection="1">
      <alignment horizontal="left" vertical="center" wrapText="1"/>
    </xf>
    <xf numFmtId="49" fontId="42" fillId="0" borderId="6" xfId="6" applyNumberFormat="1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left" vertical="center" wrapText="1" indent="2"/>
    </xf>
    <xf numFmtId="49" fontId="33" fillId="0" borderId="1" xfId="0" applyNumberFormat="1" applyFont="1" applyBorder="1" applyAlignment="1" applyProtection="1">
      <alignment horizontal="left" vertical="center" wrapText="1" indent="2"/>
    </xf>
    <xf numFmtId="164" fontId="42" fillId="0" borderId="1" xfId="6" applyNumberFormat="1" applyFont="1" applyFill="1" applyBorder="1" applyAlignment="1" applyProtection="1">
      <alignment horizontal="right" vertical="center" wrapText="1"/>
      <protection locked="0"/>
    </xf>
    <xf numFmtId="164" fontId="42" fillId="0" borderId="18" xfId="6" applyNumberFormat="1" applyFont="1" applyFill="1" applyBorder="1" applyAlignment="1" applyProtection="1">
      <alignment horizontal="right" vertical="center" wrapText="1"/>
      <protection locked="0"/>
    </xf>
    <xf numFmtId="49" fontId="42" fillId="0" borderId="1" xfId="6" applyNumberFormat="1" applyFont="1" applyFill="1" applyBorder="1" applyAlignment="1" applyProtection="1">
      <alignment horizontal="left" vertical="center" wrapText="1"/>
    </xf>
    <xf numFmtId="164" fontId="42" fillId="0" borderId="4" xfId="6" applyNumberFormat="1" applyFont="1" applyFill="1" applyBorder="1" applyAlignment="1" applyProtection="1">
      <alignment horizontal="right" vertical="center" wrapText="1"/>
      <protection locked="0"/>
    </xf>
    <xf numFmtId="164" fontId="42" fillId="0" borderId="27" xfId="6" applyNumberFormat="1" applyFont="1" applyFill="1" applyBorder="1" applyAlignment="1" applyProtection="1">
      <alignment horizontal="right" vertical="center" wrapText="1"/>
      <protection locked="0"/>
    </xf>
    <xf numFmtId="49" fontId="42" fillId="0" borderId="4" xfId="6" applyNumberFormat="1" applyFont="1" applyFill="1" applyBorder="1" applyAlignment="1" applyProtection="1">
      <alignment horizontal="left" vertical="center" wrapText="1"/>
    </xf>
    <xf numFmtId="49" fontId="33" fillId="0" borderId="4" xfId="0" applyNumberFormat="1" applyFont="1" applyBorder="1" applyAlignment="1" applyProtection="1">
      <alignment horizontal="left" vertical="center" wrapText="1" indent="2"/>
    </xf>
    <xf numFmtId="0" fontId="26" fillId="0" borderId="10" xfId="6" applyFont="1" applyFill="1" applyBorder="1" applyAlignment="1" applyProtection="1">
      <alignment horizontal="left" vertical="center" wrapText="1"/>
    </xf>
    <xf numFmtId="49" fontId="18" fillId="0" borderId="66" xfId="6" applyNumberFormat="1" applyFont="1" applyFill="1" applyBorder="1" applyAlignment="1" applyProtection="1">
      <alignment horizontal="left" vertical="center" wrapText="1" indent="1"/>
    </xf>
    <xf numFmtId="0" fontId="21" fillId="0" borderId="67" xfId="0" applyFont="1" applyBorder="1" applyAlignment="1" applyProtection="1">
      <alignment horizontal="left" wrapText="1" indent="1"/>
    </xf>
    <xf numFmtId="164" fontId="17" fillId="0" borderId="67" xfId="6" applyNumberFormat="1" applyFont="1" applyFill="1" applyBorder="1" applyAlignment="1" applyProtection="1">
      <alignment horizontal="right" vertical="center" wrapText="1"/>
    </xf>
    <xf numFmtId="49" fontId="18" fillId="0" borderId="68" xfId="6" applyNumberFormat="1" applyFont="1" applyFill="1" applyBorder="1" applyAlignment="1" applyProtection="1">
      <alignment horizontal="left" vertical="center" wrapText="1" indent="1"/>
    </xf>
    <xf numFmtId="0" fontId="21" fillId="0" borderId="69" xfId="0" applyFont="1" applyBorder="1" applyAlignment="1" applyProtection="1">
      <alignment horizontal="left" wrapText="1" indent="1"/>
    </xf>
    <xf numFmtId="164" fontId="18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69" xfId="6" applyNumberFormat="1" applyFont="1" applyFill="1" applyBorder="1" applyAlignment="1" applyProtection="1">
      <alignment horizontal="right" vertical="center" wrapText="1"/>
    </xf>
    <xf numFmtId="0" fontId="22" fillId="0" borderId="69" xfId="0" applyFont="1" applyBorder="1" applyAlignment="1" applyProtection="1">
      <alignment horizontal="left" vertical="center" wrapText="1" indent="1"/>
    </xf>
    <xf numFmtId="164" fontId="24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69" xfId="6" applyNumberFormat="1" applyFont="1" applyFill="1" applyBorder="1" applyAlignment="1" applyProtection="1">
      <alignment horizontal="right" vertical="center" wrapText="1"/>
    </xf>
    <xf numFmtId="164" fontId="23" fillId="0" borderId="69" xfId="6" applyNumberFormat="1" applyFont="1" applyFill="1" applyBorder="1" applyAlignment="1" applyProtection="1">
      <alignment horizontal="right" vertical="center" wrapText="1"/>
    </xf>
    <xf numFmtId="0" fontId="21" fillId="0" borderId="69" xfId="0" applyFont="1" applyBorder="1" applyAlignment="1" applyProtection="1">
      <alignment wrapText="1"/>
    </xf>
    <xf numFmtId="164" fontId="25" fillId="0" borderId="69" xfId="6" applyNumberFormat="1" applyFont="1" applyFill="1" applyBorder="1" applyAlignment="1" applyProtection="1">
      <alignment horizontal="right" vertical="center" wrapText="1"/>
    </xf>
    <xf numFmtId="49" fontId="18" fillId="0" borderId="70" xfId="6" applyNumberFormat="1" applyFont="1" applyFill="1" applyBorder="1" applyAlignment="1" applyProtection="1">
      <alignment horizontal="left" vertical="center" wrapText="1" indent="1"/>
    </xf>
    <xf numFmtId="0" fontId="21" fillId="0" borderId="71" xfId="0" applyFont="1" applyBorder="1" applyAlignment="1" applyProtection="1">
      <alignment horizontal="left" wrapText="1" indent="1"/>
    </xf>
    <xf numFmtId="164" fontId="17" fillId="0" borderId="71" xfId="6" applyNumberFormat="1" applyFont="1" applyFill="1" applyBorder="1" applyAlignment="1" applyProtection="1">
      <alignment horizontal="right" vertical="center" wrapText="1"/>
    </xf>
    <xf numFmtId="49" fontId="18" fillId="0" borderId="72" xfId="6" applyNumberFormat="1" applyFont="1" applyFill="1" applyBorder="1" applyAlignment="1" applyProtection="1">
      <alignment horizontal="left" vertical="center" wrapText="1" indent="1"/>
    </xf>
    <xf numFmtId="0" fontId="21" fillId="0" borderId="73" xfId="0" applyFont="1" applyBorder="1" applyAlignment="1" applyProtection="1">
      <alignment horizontal="left" wrapText="1" indent="1"/>
    </xf>
    <xf numFmtId="164" fontId="18" fillId="0" borderId="73" xfId="6" applyNumberFormat="1" applyFont="1" applyFill="1" applyBorder="1" applyAlignment="1" applyProtection="1">
      <alignment horizontal="right" vertical="center" wrapText="1"/>
      <protection locked="0"/>
    </xf>
    <xf numFmtId="0" fontId="17" fillId="0" borderId="74" xfId="6" applyFont="1" applyFill="1" applyBorder="1" applyAlignment="1" applyProtection="1">
      <alignment horizontal="left" vertical="center" wrapText="1" indent="1"/>
    </xf>
    <xf numFmtId="0" fontId="22" fillId="0" borderId="75" xfId="0" applyFont="1" applyBorder="1" applyAlignment="1" applyProtection="1">
      <alignment horizontal="left" vertical="center" wrapText="1" indent="1"/>
    </xf>
    <xf numFmtId="164" fontId="18" fillId="0" borderId="75" xfId="6" applyNumberFormat="1" applyFont="1" applyFill="1" applyBorder="1" applyAlignment="1" applyProtection="1">
      <alignment horizontal="right" vertical="center" wrapText="1"/>
      <protection locked="0"/>
    </xf>
    <xf numFmtId="0" fontId="17" fillId="0" borderId="39" xfId="6" applyFont="1" applyFill="1" applyBorder="1" applyAlignment="1" applyProtection="1">
      <alignment horizontal="center" vertical="center" wrapText="1"/>
    </xf>
    <xf numFmtId="164" fontId="17" fillId="0" borderId="76" xfId="6" applyNumberFormat="1" applyFont="1" applyFill="1" applyBorder="1" applyAlignment="1" applyProtection="1">
      <alignment horizontal="right" vertical="center" wrapText="1"/>
    </xf>
    <xf numFmtId="0" fontId="17" fillId="0" borderId="77" xfId="6" applyFont="1" applyFill="1" applyBorder="1" applyAlignment="1" applyProtection="1">
      <alignment horizontal="center" vertical="center" wrapText="1"/>
    </xf>
    <xf numFmtId="0" fontId="17" fillId="0" borderId="77" xfId="6" applyFont="1" applyFill="1" applyBorder="1" applyAlignment="1" applyProtection="1">
      <alignment horizontal="left" vertical="center" wrapText="1" indent="1"/>
    </xf>
    <xf numFmtId="0" fontId="17" fillId="0" borderId="78" xfId="6" applyFont="1" applyFill="1" applyBorder="1" applyAlignment="1" applyProtection="1">
      <alignment horizontal="center" vertical="center" wrapText="1"/>
    </xf>
    <xf numFmtId="0" fontId="17" fillId="0" borderId="78" xfId="6" applyFont="1" applyFill="1" applyBorder="1" applyAlignment="1" applyProtection="1">
      <alignment horizontal="left" vertical="center" wrapText="1" indent="1"/>
    </xf>
    <xf numFmtId="164" fontId="18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73" xfId="6" applyNumberFormat="1" applyFont="1" applyFill="1" applyBorder="1" applyAlignment="1" applyProtection="1">
      <alignment horizontal="right" vertical="center" wrapText="1"/>
      <protection locked="0"/>
    </xf>
    <xf numFmtId="0" fontId="17" fillId="0" borderId="75" xfId="6" applyFont="1" applyFill="1" applyBorder="1" applyAlignment="1" applyProtection="1">
      <alignment horizontal="left" vertical="center" wrapText="1" indent="1"/>
    </xf>
    <xf numFmtId="49" fontId="42" fillId="0" borderId="68" xfId="6" applyNumberFormat="1" applyFont="1" applyFill="1" applyBorder="1" applyAlignment="1" applyProtection="1">
      <alignment horizontal="left" vertical="center" wrapText="1" indent="1"/>
    </xf>
    <xf numFmtId="0" fontId="33" fillId="0" borderId="69" xfId="0" applyFont="1" applyBorder="1" applyAlignment="1" applyProtection="1">
      <alignment horizontal="left" wrapText="1" indent="1"/>
    </xf>
    <xf numFmtId="164" fontId="28" fillId="0" borderId="69" xfId="6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6" applyFont="1" applyFill="1"/>
    <xf numFmtId="49" fontId="21" fillId="0" borderId="69" xfId="0" quotePrefix="1" applyNumberFormat="1" applyFont="1" applyBorder="1" applyAlignment="1" applyProtection="1">
      <alignment horizontal="left" wrapText="1" indent="1"/>
    </xf>
    <xf numFmtId="49" fontId="21" fillId="0" borderId="69" xfId="0" applyNumberFormat="1" applyFont="1" applyBorder="1" applyAlignment="1" applyProtection="1">
      <alignment horizontal="left" wrapText="1" indent="3"/>
    </xf>
    <xf numFmtId="49" fontId="33" fillId="0" borderId="69" xfId="0" applyNumberFormat="1" applyFont="1" applyBorder="1" applyAlignment="1" applyProtection="1">
      <alignment horizontal="left" wrapText="1" indent="3"/>
    </xf>
    <xf numFmtId="0" fontId="21" fillId="0" borderId="69" xfId="0" applyFont="1" applyBorder="1" applyAlignment="1" applyProtection="1">
      <alignment horizontal="left" wrapText="1" indent="3"/>
    </xf>
    <xf numFmtId="0" fontId="33" fillId="0" borderId="69" xfId="0" applyFont="1" applyBorder="1" applyAlignment="1" applyProtection="1">
      <alignment horizontal="left" wrapText="1" indent="3"/>
    </xf>
    <xf numFmtId="164" fontId="24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73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75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73" xfId="6" applyNumberFormat="1" applyFont="1" applyFill="1" applyBorder="1" applyAlignment="1" applyProtection="1">
      <alignment horizontal="right" vertical="center" wrapText="1"/>
    </xf>
    <xf numFmtId="164" fontId="23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73" xfId="6" applyNumberFormat="1" applyFont="1" applyFill="1" applyBorder="1" applyAlignment="1" applyProtection="1">
      <alignment horizontal="right" vertical="center" wrapText="1"/>
    </xf>
    <xf numFmtId="164" fontId="26" fillId="0" borderId="75" xfId="6" applyNumberFormat="1" applyFont="1" applyFill="1" applyBorder="1" applyAlignment="1" applyProtection="1">
      <alignment horizontal="right" vertical="center" wrapText="1"/>
    </xf>
    <xf numFmtId="49" fontId="42" fillId="0" borderId="70" xfId="6" applyNumberFormat="1" applyFont="1" applyFill="1" applyBorder="1" applyAlignment="1" applyProtection="1">
      <alignment horizontal="left" vertical="center" wrapText="1" indent="1"/>
    </xf>
    <xf numFmtId="0" fontId="33" fillId="0" borderId="71" xfId="0" applyFont="1" applyBorder="1" applyAlignment="1" applyProtection="1">
      <alignment horizontal="left" wrapText="1" indent="1"/>
    </xf>
    <xf numFmtId="164" fontId="28" fillId="0" borderId="71" xfId="6" applyNumberFormat="1" applyFont="1" applyFill="1" applyBorder="1" applyAlignment="1" applyProtection="1">
      <alignment horizontal="right" vertical="center" wrapText="1"/>
      <protection locked="0"/>
    </xf>
    <xf numFmtId="0" fontId="21" fillId="0" borderId="1" xfId="0" applyFont="1" applyBorder="1" applyAlignment="1" applyProtection="1">
      <alignment horizontal="left" wrapText="1" indent="1"/>
    </xf>
    <xf numFmtId="49" fontId="18" fillId="0" borderId="5" xfId="6" applyNumberFormat="1" applyFont="1" applyFill="1" applyBorder="1" applyAlignment="1" applyProtection="1">
      <alignment horizontal="left" vertical="center" wrapText="1" indent="1"/>
    </xf>
    <xf numFmtId="49" fontId="42" fillId="0" borderId="79" xfId="6" applyNumberFormat="1" applyFont="1" applyFill="1" applyBorder="1" applyAlignment="1" applyProtection="1">
      <alignment horizontal="left" vertical="center" wrapText="1" indent="1"/>
    </xf>
    <xf numFmtId="0" fontId="33" fillId="0" borderId="80" xfId="0" applyFont="1" applyBorder="1" applyAlignment="1" applyProtection="1">
      <alignment horizontal="left" wrapText="1" indent="1"/>
    </xf>
    <xf numFmtId="164" fontId="42" fillId="0" borderId="80" xfId="6" applyNumberFormat="1" applyFont="1" applyFill="1" applyBorder="1" applyAlignment="1" applyProtection="1">
      <alignment horizontal="right" vertical="center" wrapText="1"/>
      <protection locked="0"/>
    </xf>
    <xf numFmtId="0" fontId="22" fillId="0" borderId="73" xfId="0" applyFont="1" applyFill="1" applyBorder="1" applyAlignment="1" applyProtection="1">
      <alignment horizontal="left" vertical="center" wrapText="1" indent="1"/>
    </xf>
    <xf numFmtId="49" fontId="23" fillId="0" borderId="68" xfId="6" applyNumberFormat="1" applyFont="1" applyFill="1" applyBorder="1" applyAlignment="1" applyProtection="1">
      <alignment horizontal="left" vertical="center" wrapText="1" indent="1"/>
    </xf>
    <xf numFmtId="164" fontId="25" fillId="0" borderId="71" xfId="6" applyNumberFormat="1" applyFont="1" applyFill="1" applyBorder="1" applyAlignment="1" applyProtection="1">
      <alignment horizontal="right" vertical="center" wrapText="1"/>
    </xf>
    <xf numFmtId="49" fontId="23" fillId="0" borderId="32" xfId="6" applyNumberFormat="1" applyFont="1" applyFill="1" applyBorder="1" applyAlignment="1" applyProtection="1">
      <alignment horizontal="left" vertical="center" wrapText="1" indent="1"/>
    </xf>
    <xf numFmtId="0" fontId="22" fillId="0" borderId="32" xfId="0" applyFont="1" applyBorder="1" applyAlignment="1" applyProtection="1">
      <alignment horizontal="left" vertical="center" wrapText="1" indent="1"/>
    </xf>
    <xf numFmtId="164" fontId="25" fillId="0" borderId="32" xfId="6" applyNumberFormat="1" applyFont="1" applyFill="1" applyBorder="1" applyAlignment="1" applyProtection="1">
      <alignment horizontal="right" vertical="center" wrapText="1"/>
    </xf>
    <xf numFmtId="164" fontId="25" fillId="0" borderId="8" xfId="6" applyNumberFormat="1" applyFont="1" applyFill="1" applyBorder="1" applyAlignment="1" applyProtection="1">
      <alignment horizontal="right" vertical="center" wrapText="1"/>
    </xf>
    <xf numFmtId="0" fontId="21" fillId="0" borderId="10" xfId="0" applyFont="1" applyBorder="1" applyAlignment="1" applyProtection="1">
      <alignment horizontal="left" vertical="center" wrapText="1"/>
    </xf>
    <xf numFmtId="49" fontId="21" fillId="0" borderId="8" xfId="0" applyNumberFormat="1" applyFont="1" applyBorder="1" applyAlignment="1" applyProtection="1">
      <alignment horizontal="left" vertical="center" wrapText="1"/>
    </xf>
    <xf numFmtId="0" fontId="20" fillId="0" borderId="81" xfId="0" applyFont="1" applyBorder="1" applyAlignment="1" applyProtection="1">
      <alignment vertical="top" wrapText="1"/>
    </xf>
    <xf numFmtId="164" fontId="17" fillId="0" borderId="82" xfId="6" applyNumberFormat="1" applyFont="1" applyFill="1" applyBorder="1" applyAlignment="1" applyProtection="1">
      <alignment horizontal="right" vertical="center" wrapText="1"/>
    </xf>
    <xf numFmtId="164" fontId="17" fillId="0" borderId="83" xfId="6" applyNumberFormat="1" applyFont="1" applyFill="1" applyBorder="1" applyAlignment="1" applyProtection="1">
      <alignment horizontal="right" vertical="center" wrapText="1"/>
    </xf>
    <xf numFmtId="164" fontId="18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5" xfId="6" applyNumberFormat="1" applyFont="1" applyFill="1" applyBorder="1" applyAlignment="1" applyProtection="1">
      <alignment horizontal="right" vertical="center" wrapText="1"/>
    </xf>
    <xf numFmtId="164" fontId="18" fillId="0" borderId="86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42" fillId="0" borderId="88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4" xfId="6" applyNumberFormat="1" applyFont="1" applyFill="1" applyBorder="1" applyAlignment="1" applyProtection="1">
      <alignment horizontal="right" vertical="center" wrapText="1"/>
    </xf>
    <xf numFmtId="164" fontId="18" fillId="0" borderId="85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84" xfId="6" applyNumberFormat="1" applyFont="1" applyFill="1" applyBorder="1" applyAlignment="1" applyProtection="1">
      <alignment horizontal="right" vertical="center" wrapText="1"/>
    </xf>
    <xf numFmtId="164" fontId="24" fillId="0" borderId="85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86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7" xfId="6" applyNumberFormat="1" applyFont="1" applyFill="1" applyBorder="1" applyAlignment="1" applyProtection="1">
      <alignment horizontal="right" vertical="center" wrapText="1"/>
    </xf>
    <xf numFmtId="164" fontId="23" fillId="0" borderId="85" xfId="6" applyNumberFormat="1" applyFont="1" applyFill="1" applyBorder="1" applyAlignment="1" applyProtection="1">
      <alignment horizontal="right" vertical="center" wrapText="1"/>
      <protection locked="0"/>
    </xf>
    <xf numFmtId="164" fontId="26" fillId="0" borderId="86" xfId="6" applyNumberFormat="1" applyFont="1" applyFill="1" applyBorder="1" applyAlignment="1" applyProtection="1">
      <alignment horizontal="right" vertical="center" wrapText="1"/>
    </xf>
    <xf numFmtId="164" fontId="23" fillId="0" borderId="87" xfId="6" applyNumberFormat="1" applyFont="1" applyFill="1" applyBorder="1" applyAlignment="1" applyProtection="1">
      <alignment horizontal="right" vertical="center" wrapText="1"/>
    </xf>
    <xf numFmtId="164" fontId="28" fillId="0" borderId="85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84" xfId="6" applyNumberFormat="1" applyFont="1" applyFill="1" applyBorder="1" applyAlignment="1" applyProtection="1">
      <alignment horizontal="right" vertical="center" wrapText="1"/>
    </xf>
    <xf numFmtId="164" fontId="25" fillId="0" borderId="84" xfId="6" applyNumberFormat="1" applyFont="1" applyFill="1" applyBorder="1" applyAlignment="1" applyProtection="1">
      <alignment horizontal="right" vertical="center" wrapText="1"/>
    </xf>
    <xf numFmtId="0" fontId="22" fillId="0" borderId="32" xfId="0" applyFont="1" applyBorder="1" applyAlignment="1" applyProtection="1">
      <alignment vertical="center" wrapText="1"/>
    </xf>
    <xf numFmtId="164" fontId="0" fillId="0" borderId="46" xfId="0" applyNumberFormat="1" applyFill="1" applyBorder="1" applyAlignment="1" applyProtection="1">
      <alignment horizontal="left" vertical="center" wrapText="1"/>
    </xf>
    <xf numFmtId="164" fontId="18" fillId="0" borderId="1" xfId="0" applyNumberFormat="1" applyFont="1" applyFill="1" applyBorder="1" applyAlignment="1" applyProtection="1">
      <alignment horizontal="left" vertical="center" wrapText="1"/>
    </xf>
    <xf numFmtId="164" fontId="28" fillId="0" borderId="5" xfId="0" applyNumberFormat="1" applyFont="1" applyFill="1" applyBorder="1" applyAlignment="1" applyProtection="1">
      <alignment horizontal="left" vertical="center" wrapText="1"/>
    </xf>
    <xf numFmtId="164" fontId="2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46" xfId="0" applyNumberFormat="1" applyFont="1" applyFill="1" applyBorder="1" applyAlignment="1" applyProtection="1">
      <alignment horizontal="left" vertical="center" wrapText="1"/>
    </xf>
    <xf numFmtId="164" fontId="1" fillId="0" borderId="89" xfId="0" applyNumberFormat="1" applyFont="1" applyFill="1" applyBorder="1" applyAlignment="1" applyProtection="1">
      <alignment horizontal="left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164" fontId="28" fillId="0" borderId="5" xfId="0" quotePrefix="1" applyNumberFormat="1" applyFont="1" applyFill="1" applyBorder="1" applyAlignment="1" applyProtection="1">
      <alignment horizontal="left" vertical="center" wrapText="1"/>
    </xf>
    <xf numFmtId="164" fontId="24" fillId="0" borderId="67" xfId="6" applyNumberFormat="1" applyFont="1" applyFill="1" applyBorder="1" applyAlignment="1" applyProtection="1">
      <alignment horizontal="right" vertical="center" wrapText="1"/>
    </xf>
    <xf numFmtId="164" fontId="24" fillId="0" borderId="83" xfId="6" applyNumberFormat="1" applyFont="1" applyFill="1" applyBorder="1" applyAlignment="1" applyProtection="1">
      <alignment horizontal="right" vertical="center" wrapText="1"/>
    </xf>
    <xf numFmtId="164" fontId="24" fillId="0" borderId="71" xfId="6" applyNumberFormat="1" applyFont="1" applyFill="1" applyBorder="1" applyAlignment="1" applyProtection="1">
      <alignment horizontal="right" vertical="center" wrapText="1"/>
    </xf>
    <xf numFmtId="164" fontId="24" fillId="0" borderId="85" xfId="6" applyNumberFormat="1" applyFont="1" applyFill="1" applyBorder="1" applyAlignment="1" applyProtection="1">
      <alignment horizontal="right" vertical="center" wrapText="1"/>
    </xf>
    <xf numFmtId="49" fontId="17" fillId="0" borderId="77" xfId="6" applyNumberFormat="1" applyFont="1" applyFill="1" applyBorder="1" applyAlignment="1" applyProtection="1">
      <alignment horizontal="left" vertical="center" wrapText="1" indent="1"/>
    </xf>
    <xf numFmtId="49" fontId="17" fillId="0" borderId="74" xfId="6" applyNumberFormat="1" applyFont="1" applyFill="1" applyBorder="1" applyAlignment="1" applyProtection="1">
      <alignment horizontal="left" vertical="center" wrapText="1" indent="1"/>
    </xf>
    <xf numFmtId="164" fontId="17" fillId="0" borderId="76" xfId="6" applyNumberFormat="1" applyFont="1" applyFill="1" applyBorder="1" applyAlignment="1" applyProtection="1">
      <alignment vertical="center" wrapText="1"/>
    </xf>
    <xf numFmtId="164" fontId="23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31" fillId="0" borderId="69" xfId="6" applyNumberFormat="1" applyFont="1" applyFill="1" applyBorder="1" applyAlignment="1" applyProtection="1">
      <alignment horizontal="right" vertical="center" wrapText="1"/>
    </xf>
    <xf numFmtId="164" fontId="31" fillId="0" borderId="84" xfId="6" applyNumberFormat="1" applyFont="1" applyFill="1" applyBorder="1" applyAlignment="1" applyProtection="1">
      <alignment horizontal="right" vertical="center" wrapText="1"/>
    </xf>
    <xf numFmtId="164" fontId="25" fillId="0" borderId="90" xfId="6" applyNumberFormat="1" applyFont="1" applyFill="1" applyBorder="1" applyAlignment="1" applyProtection="1">
      <alignment horizontal="right" vertical="center" wrapText="1"/>
    </xf>
    <xf numFmtId="49" fontId="17" fillId="0" borderId="91" xfId="6" applyNumberFormat="1" applyFont="1" applyFill="1" applyBorder="1" applyAlignment="1" applyProtection="1">
      <alignment horizontal="left" vertical="center" wrapText="1" indent="1"/>
    </xf>
    <xf numFmtId="0" fontId="22" fillId="0" borderId="90" xfId="0" applyFont="1" applyBorder="1" applyAlignment="1" applyProtection="1">
      <alignment horizontal="left" wrapText="1" indent="1"/>
    </xf>
    <xf numFmtId="164" fontId="25" fillId="0" borderId="92" xfId="6" applyNumberFormat="1" applyFont="1" applyFill="1" applyBorder="1" applyAlignment="1" applyProtection="1">
      <alignment horizontal="right" vertical="center" wrapText="1"/>
    </xf>
    <xf numFmtId="0" fontId="17" fillId="0" borderId="78" xfId="6" applyFont="1" applyFill="1" applyBorder="1" applyAlignment="1" applyProtection="1">
      <alignment horizontal="left" vertical="center" wrapText="1"/>
    </xf>
    <xf numFmtId="0" fontId="55" fillId="0" borderId="0" xfId="0" applyFont="1"/>
    <xf numFmtId="0" fontId="29" fillId="0" borderId="0" xfId="0" applyFont="1"/>
    <xf numFmtId="0" fontId="31" fillId="0" borderId="0" xfId="0" applyFont="1"/>
    <xf numFmtId="0" fontId="0" fillId="0" borderId="0" xfId="0" applyFont="1"/>
    <xf numFmtId="0" fontId="15" fillId="0" borderId="0" xfId="0" applyFont="1"/>
    <xf numFmtId="3" fontId="55" fillId="0" borderId="0" xfId="0" applyNumberFormat="1" applyFont="1"/>
    <xf numFmtId="3" fontId="29" fillId="0" borderId="0" xfId="0" applyNumberFormat="1" applyFont="1"/>
    <xf numFmtId="0" fontId="31" fillId="0" borderId="1" xfId="0" applyFont="1" applyBorder="1"/>
    <xf numFmtId="0" fontId="25" fillId="0" borderId="1" xfId="0" applyFont="1" applyBorder="1" applyAlignment="1">
      <alignment wrapText="1"/>
    </xf>
    <xf numFmtId="3" fontId="55" fillId="0" borderId="1" xfId="0" applyNumberFormat="1" applyFont="1" applyBorder="1"/>
    <xf numFmtId="3" fontId="29" fillId="0" borderId="1" xfId="0" applyNumberFormat="1" applyFont="1" applyBorder="1"/>
    <xf numFmtId="0" fontId="37" fillId="0" borderId="1" xfId="0" applyFont="1" applyBorder="1"/>
    <xf numFmtId="0" fontId="3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/>
    <xf numFmtId="0" fontId="0" fillId="0" borderId="1" xfId="0" applyFont="1" applyBorder="1"/>
    <xf numFmtId="0" fontId="27" fillId="0" borderId="1" xfId="0" applyFont="1" applyBorder="1"/>
    <xf numFmtId="0" fontId="0" fillId="0" borderId="1" xfId="0" applyFont="1" applyBorder="1" applyAlignment="1">
      <alignment wrapText="1"/>
    </xf>
    <xf numFmtId="0" fontId="55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1" fillId="0" borderId="1" xfId="0" quotePrefix="1" applyFont="1" applyBorder="1"/>
    <xf numFmtId="0" fontId="21" fillId="0" borderId="69" xfId="0" applyFont="1" applyBorder="1" applyAlignment="1" applyProtection="1">
      <alignment horizontal="left" vertical="top" wrapText="1" indent="1"/>
    </xf>
    <xf numFmtId="0" fontId="21" fillId="0" borderId="71" xfId="0" applyFont="1" applyBorder="1" applyAlignment="1" applyProtection="1">
      <alignment horizontal="left" vertical="top" wrapText="1" indent="1"/>
    </xf>
    <xf numFmtId="0" fontId="7" fillId="0" borderId="20" xfId="0" quotePrefix="1" applyFont="1" applyFill="1" applyBorder="1" applyAlignment="1" applyProtection="1">
      <alignment horizontal="centerContinuous" vertical="center"/>
      <protection locked="0"/>
    </xf>
    <xf numFmtId="0" fontId="7" fillId="0" borderId="60" xfId="0" applyFont="1" applyFill="1" applyBorder="1" applyAlignment="1" applyProtection="1">
      <alignment vertical="top" wrapText="1"/>
    </xf>
    <xf numFmtId="0" fontId="7" fillId="0" borderId="8" xfId="6" applyFont="1" applyFill="1" applyBorder="1" applyAlignment="1" applyProtection="1">
      <alignment horizontal="centerContinuous" vertical="center" wrapText="1"/>
    </xf>
    <xf numFmtId="0" fontId="7" fillId="0" borderId="10" xfId="6" applyFont="1" applyFill="1" applyBorder="1" applyAlignment="1" applyProtection="1">
      <alignment horizontal="centerContinuous" vertical="center" wrapText="1"/>
    </xf>
    <xf numFmtId="0" fontId="7" fillId="0" borderId="10" xfId="6" applyFont="1" applyFill="1" applyBorder="1" applyAlignment="1" applyProtection="1">
      <alignment horizontal="center" vertical="center" wrapText="1"/>
    </xf>
    <xf numFmtId="0" fontId="7" fillId="0" borderId="12" xfId="6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Continuous" vertical="top" wrapText="1"/>
    </xf>
    <xf numFmtId="164" fontId="23" fillId="0" borderId="75" xfId="6" applyNumberFormat="1" applyFont="1" applyFill="1" applyBorder="1" applyAlignment="1" applyProtection="1">
      <alignment horizontal="right" vertical="center" wrapText="1"/>
      <protection locked="0"/>
    </xf>
    <xf numFmtId="49" fontId="17" fillId="0" borderId="21" xfId="6" applyNumberFormat="1" applyFont="1" applyFill="1" applyBorder="1" applyAlignment="1" applyProtection="1">
      <alignment horizontal="left" vertical="center" wrapText="1" indent="1"/>
    </xf>
    <xf numFmtId="0" fontId="22" fillId="0" borderId="21" xfId="0" applyFont="1" applyBorder="1" applyAlignment="1" applyProtection="1">
      <alignment horizontal="left" wrapText="1" indent="1"/>
    </xf>
    <xf numFmtId="164" fontId="36" fillId="0" borderId="81" xfId="6" applyNumberFormat="1" applyFont="1" applyFill="1" applyBorder="1" applyAlignment="1" applyProtection="1">
      <alignment horizontal="right" vertical="center" wrapText="1"/>
    </xf>
    <xf numFmtId="164" fontId="36" fillId="0" borderId="93" xfId="6" applyNumberFormat="1" applyFont="1" applyFill="1" applyBorder="1" applyAlignment="1" applyProtection="1">
      <alignment horizontal="right" vertical="center" wrapText="1"/>
    </xf>
    <xf numFmtId="164" fontId="29" fillId="0" borderId="10" xfId="6" applyNumberFormat="1" applyFont="1" applyFill="1" applyBorder="1" applyAlignment="1" applyProtection="1">
      <alignment horizontal="right" vertical="center" wrapText="1"/>
    </xf>
    <xf numFmtId="164" fontId="29" fillId="0" borderId="12" xfId="6" applyNumberFormat="1" applyFont="1" applyFill="1" applyBorder="1" applyAlignment="1" applyProtection="1">
      <alignment horizontal="right" vertical="center" wrapText="1"/>
    </xf>
    <xf numFmtId="164" fontId="23" fillId="0" borderId="75" xfId="6" applyNumberFormat="1" applyFont="1" applyFill="1" applyBorder="1" applyAlignment="1" applyProtection="1">
      <alignment horizontal="right" vertical="center" wrapText="1"/>
    </xf>
    <xf numFmtId="164" fontId="23" fillId="0" borderId="86" xfId="6" applyNumberFormat="1" applyFont="1" applyFill="1" applyBorder="1" applyAlignment="1" applyProtection="1">
      <alignment horizontal="right" vertical="center" wrapText="1"/>
    </xf>
    <xf numFmtId="0" fontId="7" fillId="0" borderId="58" xfId="0" applyFont="1" applyFill="1" applyBorder="1" applyAlignment="1" applyProtection="1">
      <alignment horizontal="center" vertical="center"/>
    </xf>
    <xf numFmtId="164" fontId="25" fillId="0" borderId="19" xfId="6" applyNumberFormat="1" applyFont="1" applyFill="1" applyBorder="1" applyAlignment="1" applyProtection="1">
      <alignment horizontal="right" vertical="center" wrapText="1"/>
    </xf>
    <xf numFmtId="49" fontId="17" fillId="0" borderId="60" xfId="6" applyNumberFormat="1" applyFont="1" applyFill="1" applyBorder="1" applyAlignment="1" applyProtection="1">
      <alignment horizontal="left" vertical="center" wrapText="1" indent="1"/>
    </xf>
    <xf numFmtId="0" fontId="22" fillId="0" borderId="19" xfId="0" applyFont="1" applyBorder="1" applyAlignment="1" applyProtection="1">
      <alignment horizontal="left" wrapText="1" indent="1"/>
    </xf>
    <xf numFmtId="0" fontId="4" fillId="0" borderId="0" xfId="6" applyFont="1" applyFill="1"/>
    <xf numFmtId="0" fontId="7" fillId="0" borderId="22" xfId="0" quotePrefix="1" applyFont="1" applyFill="1" applyBorder="1" applyAlignment="1" applyProtection="1">
      <alignment vertical="center"/>
    </xf>
    <xf numFmtId="0" fontId="7" fillId="0" borderId="0" xfId="0" quotePrefix="1" applyFont="1" applyFill="1" applyAlignment="1" applyProtection="1">
      <alignment vertical="center"/>
    </xf>
    <xf numFmtId="0" fontId="7" fillId="0" borderId="63" xfId="0" quotePrefix="1" applyFont="1" applyFill="1" applyBorder="1" applyAlignment="1" applyProtection="1">
      <alignment horizontal="center" vertical="center"/>
    </xf>
    <xf numFmtId="0" fontId="7" fillId="0" borderId="94" xfId="0" quotePrefix="1" applyFont="1" applyFill="1" applyBorder="1" applyAlignment="1" applyProtection="1">
      <alignment horizontal="center" vertical="center"/>
    </xf>
    <xf numFmtId="0" fontId="7" fillId="0" borderId="94" xfId="0" quotePrefix="1" applyFont="1" applyFill="1" applyBorder="1" applyAlignment="1" applyProtection="1">
      <alignment horizontal="centerContinuous" vertical="center"/>
    </xf>
    <xf numFmtId="0" fontId="18" fillId="0" borderId="95" xfId="6" applyFont="1" applyFill="1" applyBorder="1" applyAlignment="1" applyProtection="1">
      <alignment horizontal="left" vertical="center" wrapText="1"/>
    </xf>
    <xf numFmtId="0" fontId="56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0" fillId="0" borderId="0" xfId="0" applyFill="1" applyProtection="1"/>
    <xf numFmtId="0" fontId="36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Protection="1"/>
    <xf numFmtId="0" fontId="2" fillId="0" borderId="0" xfId="0" applyFont="1" applyFill="1"/>
    <xf numFmtId="0" fontId="7" fillId="0" borderId="96" xfId="0" applyFont="1" applyFill="1" applyBorder="1" applyAlignment="1" applyProtection="1">
      <alignment horizontal="center" vertical="center" wrapText="1"/>
    </xf>
    <xf numFmtId="0" fontId="7" fillId="0" borderId="97" xfId="0" applyFont="1" applyFill="1" applyBorder="1" applyAlignment="1" applyProtection="1">
      <alignment horizontal="center" vertical="center" wrapText="1"/>
    </xf>
    <xf numFmtId="0" fontId="7" fillId="0" borderId="98" xfId="0" applyFont="1" applyFill="1" applyBorder="1" applyAlignment="1" applyProtection="1">
      <alignment horizontal="center" vertical="center" wrapText="1"/>
    </xf>
    <xf numFmtId="0" fontId="18" fillId="0" borderId="99" xfId="0" applyFont="1" applyFill="1" applyBorder="1" applyAlignment="1" applyProtection="1">
      <alignment horizontal="center" vertical="center"/>
    </xf>
    <xf numFmtId="0" fontId="18" fillId="0" borderId="100" xfId="0" applyFont="1" applyFill="1" applyBorder="1" applyAlignment="1" applyProtection="1">
      <alignment vertical="center" wrapText="1"/>
    </xf>
    <xf numFmtId="164" fontId="18" fillId="0" borderId="100" xfId="0" applyNumberFormat="1" applyFont="1" applyFill="1" applyBorder="1" applyAlignment="1" applyProtection="1">
      <alignment vertical="center"/>
      <protection locked="0"/>
    </xf>
    <xf numFmtId="164" fontId="17" fillId="0" borderId="101" xfId="0" applyNumberFormat="1" applyFont="1" applyFill="1" applyBorder="1" applyAlignment="1" applyProtection="1">
      <alignment vertical="center"/>
    </xf>
    <xf numFmtId="0" fontId="18" fillId="0" borderId="102" xfId="0" applyFont="1" applyFill="1" applyBorder="1" applyAlignment="1" applyProtection="1">
      <alignment horizontal="center" vertical="center"/>
    </xf>
    <xf numFmtId="0" fontId="18" fillId="0" borderId="103" xfId="0" applyFont="1" applyFill="1" applyBorder="1" applyAlignment="1" applyProtection="1">
      <alignment vertical="center" wrapText="1"/>
    </xf>
    <xf numFmtId="164" fontId="18" fillId="0" borderId="103" xfId="0" applyNumberFormat="1" applyFont="1" applyFill="1" applyBorder="1" applyAlignment="1" applyProtection="1">
      <alignment vertical="center"/>
      <protection locked="0"/>
    </xf>
    <xf numFmtId="164" fontId="17" fillId="0" borderId="104" xfId="0" applyNumberFormat="1" applyFont="1" applyFill="1" applyBorder="1" applyAlignment="1" applyProtection="1">
      <alignment vertical="center"/>
    </xf>
    <xf numFmtId="0" fontId="18" fillId="0" borderId="105" xfId="0" applyFont="1" applyFill="1" applyBorder="1" applyAlignment="1" applyProtection="1">
      <alignment horizontal="center" vertical="center"/>
    </xf>
    <xf numFmtId="0" fontId="18" fillId="0" borderId="106" xfId="0" applyFont="1" applyFill="1" applyBorder="1" applyAlignment="1" applyProtection="1">
      <alignment vertical="center" wrapText="1"/>
    </xf>
    <xf numFmtId="164" fontId="18" fillId="0" borderId="106" xfId="0" applyNumberFormat="1" applyFont="1" applyFill="1" applyBorder="1" applyAlignment="1" applyProtection="1">
      <alignment vertical="center"/>
      <protection locked="0"/>
    </xf>
    <xf numFmtId="164" fontId="17" fillId="0" borderId="107" xfId="0" applyNumberFormat="1" applyFont="1" applyFill="1" applyBorder="1" applyAlignment="1" applyProtection="1">
      <alignment vertical="center"/>
    </xf>
    <xf numFmtId="0" fontId="17" fillId="0" borderId="96" xfId="0" applyFont="1" applyFill="1" applyBorder="1" applyAlignment="1" applyProtection="1">
      <alignment horizontal="center" vertical="center"/>
    </xf>
    <xf numFmtId="0" fontId="7" fillId="0" borderId="97" xfId="0" applyFont="1" applyFill="1" applyBorder="1" applyAlignment="1" applyProtection="1">
      <alignment vertical="center" wrapText="1"/>
    </xf>
    <xf numFmtId="164" fontId="17" fillId="0" borderId="97" xfId="0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23" fillId="0" borderId="5" xfId="7" applyFont="1" applyFill="1" applyBorder="1" applyAlignment="1" applyProtection="1">
      <alignment horizontal="left" vertical="center" wrapText="1"/>
    </xf>
    <xf numFmtId="0" fontId="1" fillId="0" borderId="0" xfId="7" applyFont="1" applyFill="1" applyAlignment="1" applyProtection="1">
      <alignment vertical="center"/>
      <protection locked="0"/>
    </xf>
    <xf numFmtId="0" fontId="24" fillId="0" borderId="5" xfId="7" applyFont="1" applyFill="1" applyBorder="1" applyAlignment="1" applyProtection="1">
      <alignment horizontal="left" vertical="center" wrapText="1"/>
    </xf>
    <xf numFmtId="0" fontId="27" fillId="0" borderId="0" xfId="7" applyFont="1" applyFill="1" applyAlignment="1" applyProtection="1">
      <alignment vertical="center"/>
      <protection locked="0"/>
    </xf>
    <xf numFmtId="0" fontId="35" fillId="0" borderId="1" xfId="8" applyFill="1" applyBorder="1"/>
    <xf numFmtId="0" fontId="35" fillId="0" borderId="1" xfId="8" applyFill="1" applyBorder="1" applyAlignment="1">
      <alignment horizontal="center"/>
    </xf>
    <xf numFmtId="0" fontId="39" fillId="0" borderId="1" xfId="8" applyFont="1" applyFill="1" applyBorder="1"/>
    <xf numFmtId="0" fontId="50" fillId="0" borderId="29" xfId="8" applyFont="1" applyFill="1" applyBorder="1"/>
    <xf numFmtId="0" fontId="50" fillId="0" borderId="3" xfId="8" applyFont="1" applyFill="1" applyBorder="1"/>
    <xf numFmtId="0" fontId="50" fillId="0" borderId="1" xfId="8" applyFont="1" applyFill="1" applyBorder="1"/>
    <xf numFmtId="0" fontId="50" fillId="0" borderId="1" xfId="8" applyFont="1" applyFill="1" applyBorder="1" applyAlignment="1"/>
    <xf numFmtId="0" fontId="35" fillId="0" borderId="1" xfId="8" applyFont="1" applyFill="1" applyBorder="1" applyAlignment="1">
      <alignment horizontal="left"/>
    </xf>
    <xf numFmtId="0" fontId="50" fillId="0" borderId="1" xfId="8" applyFont="1" applyFill="1" applyBorder="1" applyAlignment="1">
      <alignment horizontal="left"/>
    </xf>
    <xf numFmtId="3" fontId="35" fillId="0" borderId="1" xfId="8" applyNumberFormat="1" applyFont="1" applyFill="1" applyBorder="1" applyAlignment="1"/>
    <xf numFmtId="3" fontId="35" fillId="0" borderId="1" xfId="8" applyNumberFormat="1" applyFill="1" applyBorder="1" applyAlignment="1"/>
    <xf numFmtId="3" fontId="43" fillId="0" borderId="1" xfId="8" applyNumberFormat="1" applyFont="1" applyFill="1" applyBorder="1" applyAlignment="1"/>
    <xf numFmtId="3" fontId="58" fillId="0" borderId="1" xfId="8" applyNumberFormat="1" applyFont="1" applyFill="1" applyBorder="1" applyAlignment="1"/>
    <xf numFmtId="3" fontId="52" fillId="0" borderId="1" xfId="0" applyNumberFormat="1" applyFont="1" applyFill="1" applyBorder="1" applyAlignment="1">
      <alignment horizontal="center"/>
    </xf>
    <xf numFmtId="3" fontId="52" fillId="0" borderId="1" xfId="0" applyNumberFormat="1" applyFont="1" applyFill="1" applyBorder="1"/>
    <xf numFmtId="0" fontId="35" fillId="0" borderId="1" xfId="8" applyFont="1" applyFill="1" applyBorder="1" applyAlignment="1">
      <alignment horizontal="center"/>
    </xf>
    <xf numFmtId="164" fontId="0" fillId="0" borderId="1" xfId="0" applyNumberFormat="1" applyFill="1" applyBorder="1" applyAlignment="1">
      <alignment vertical="center" wrapText="1"/>
    </xf>
    <xf numFmtId="0" fontId="59" fillId="0" borderId="1" xfId="0" quotePrefix="1" applyFont="1" applyBorder="1"/>
    <xf numFmtId="3" fontId="60" fillId="0" borderId="1" xfId="0" applyNumberFormat="1" applyFont="1" applyBorder="1"/>
    <xf numFmtId="3" fontId="50" fillId="0" borderId="0" xfId="0" applyNumberFormat="1" applyFont="1" applyFill="1" applyBorder="1"/>
    <xf numFmtId="3" fontId="52" fillId="0" borderId="0" xfId="0" applyNumberFormat="1" applyFont="1" applyFill="1" applyBorder="1"/>
    <xf numFmtId="3" fontId="50" fillId="0" borderId="0" xfId="0" applyNumberFormat="1" applyFont="1" applyFill="1" applyBorder="1" applyAlignment="1"/>
    <xf numFmtId="3" fontId="50" fillId="0" borderId="0" xfId="0" applyNumberFormat="1" applyFont="1" applyFill="1"/>
    <xf numFmtId="3" fontId="51" fillId="0" borderId="1" xfId="0" applyNumberFormat="1" applyFont="1" applyFill="1" applyBorder="1" applyAlignment="1">
      <alignment horizontal="center"/>
    </xf>
    <xf numFmtId="3" fontId="50" fillId="0" borderId="1" xfId="0" applyNumberFormat="1" applyFont="1" applyFill="1" applyBorder="1" applyAlignment="1">
      <alignment horizontal="right"/>
    </xf>
    <xf numFmtId="3" fontId="51" fillId="0" borderId="1" xfId="0" quotePrefix="1" applyNumberFormat="1" applyFont="1" applyFill="1" applyBorder="1"/>
    <xf numFmtId="3" fontId="51" fillId="0" borderId="1" xfId="0" applyNumberFormat="1" applyFont="1" applyFill="1" applyBorder="1" applyAlignment="1">
      <alignment horizontal="right"/>
    </xf>
    <xf numFmtId="3" fontId="51" fillId="0" borderId="1" xfId="0" applyNumberFormat="1" applyFont="1" applyFill="1" applyBorder="1"/>
    <xf numFmtId="3" fontId="51" fillId="0" borderId="0" xfId="0" applyNumberFormat="1" applyFont="1" applyFill="1"/>
    <xf numFmtId="3" fontId="52" fillId="0" borderId="0" xfId="0" applyNumberFormat="1" applyFont="1" applyFill="1"/>
    <xf numFmtId="3" fontId="52" fillId="0" borderId="1" xfId="0" applyNumberFormat="1" applyFont="1" applyFill="1" applyBorder="1" applyAlignment="1">
      <alignment horizontal="left"/>
    </xf>
    <xf numFmtId="3" fontId="50" fillId="0" borderId="1" xfId="0" applyNumberFormat="1" applyFont="1" applyFill="1" applyBorder="1" applyAlignment="1">
      <alignment horizontal="center"/>
    </xf>
    <xf numFmtId="0" fontId="10" fillId="0" borderId="0" xfId="0" applyFont="1"/>
    <xf numFmtId="49" fontId="17" fillId="0" borderId="58" xfId="7" applyNumberFormat="1" applyFont="1" applyFill="1" applyBorder="1" applyAlignment="1" applyProtection="1">
      <alignment horizontal="center" vertical="center"/>
    </xf>
    <xf numFmtId="0" fontId="41" fillId="0" borderId="55" xfId="7" applyFont="1" applyFill="1" applyBorder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3" fontId="61" fillId="0" borderId="1" xfId="0" applyNumberFormat="1" applyFont="1" applyBorder="1"/>
    <xf numFmtId="164" fontId="23" fillId="0" borderId="78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2" xfId="6" applyNumberFormat="1" applyFont="1" applyFill="1" applyBorder="1" applyAlignment="1" applyProtection="1">
      <alignment vertical="center" wrapText="1"/>
    </xf>
    <xf numFmtId="164" fontId="25" fillId="0" borderId="108" xfId="6" applyNumberFormat="1" applyFont="1" applyFill="1" applyBorder="1" applyAlignment="1" applyProtection="1">
      <alignment horizontal="right" vertical="center" wrapText="1"/>
    </xf>
    <xf numFmtId="164" fontId="25" fillId="0" borderId="109" xfId="6" applyNumberFormat="1" applyFont="1" applyFill="1" applyBorder="1" applyAlignment="1" applyProtection="1">
      <alignment horizontal="right" vertical="center" wrapText="1"/>
    </xf>
    <xf numFmtId="164" fontId="25" fillId="0" borderId="38" xfId="6" applyNumberFormat="1" applyFont="1" applyFill="1" applyBorder="1" applyAlignment="1" applyProtection="1">
      <alignment horizontal="right" vertical="center" wrapText="1"/>
    </xf>
    <xf numFmtId="164" fontId="25" fillId="0" borderId="110" xfId="6" applyNumberFormat="1" applyFont="1" applyFill="1" applyBorder="1" applyAlignment="1" applyProtection="1">
      <alignment horizontal="right" vertical="center" wrapText="1"/>
    </xf>
    <xf numFmtId="164" fontId="24" fillId="0" borderId="111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12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12" xfId="6" applyNumberFormat="1" applyFont="1" applyFill="1" applyBorder="1" applyAlignment="1" applyProtection="1">
      <alignment horizontal="right" vertical="center" wrapText="1"/>
    </xf>
    <xf numFmtId="164" fontId="25" fillId="0" borderId="112" xfId="6" applyNumberFormat="1" applyFont="1" applyFill="1" applyBorder="1" applyAlignment="1" applyProtection="1">
      <alignment horizontal="right" vertical="center" wrapText="1"/>
    </xf>
    <xf numFmtId="164" fontId="31" fillId="0" borderId="112" xfId="6" applyNumberFormat="1" applyFont="1" applyFill="1" applyBorder="1" applyAlignment="1" applyProtection="1">
      <alignment horizontal="right" vertical="center" wrapText="1"/>
    </xf>
    <xf numFmtId="164" fontId="25" fillId="0" borderId="113" xfId="6" applyNumberFormat="1" applyFont="1" applyFill="1" applyBorder="1" applyAlignment="1" applyProtection="1">
      <alignment horizontal="right" vertical="center" wrapText="1"/>
    </xf>
    <xf numFmtId="164" fontId="25" fillId="0" borderId="114" xfId="6" applyNumberFormat="1" applyFont="1" applyFill="1" applyBorder="1" applyAlignment="1" applyProtection="1">
      <alignment horizontal="right" vertical="center" wrapText="1"/>
    </xf>
    <xf numFmtId="164" fontId="18" fillId="0" borderId="78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15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15" xfId="6" applyNumberFormat="1" applyFont="1" applyFill="1" applyBorder="1" applyAlignment="1" applyProtection="1">
      <alignment horizontal="right" vertical="center" wrapText="1"/>
    </xf>
    <xf numFmtId="164" fontId="25" fillId="0" borderId="115" xfId="6" applyNumberFormat="1" applyFont="1" applyFill="1" applyBorder="1" applyAlignment="1" applyProtection="1">
      <alignment horizontal="right" vertical="center" wrapText="1"/>
    </xf>
    <xf numFmtId="164" fontId="31" fillId="0" borderId="115" xfId="6" applyNumberFormat="1" applyFont="1" applyFill="1" applyBorder="1" applyAlignment="1" applyProtection="1">
      <alignment horizontal="right" vertical="center" wrapText="1"/>
    </xf>
    <xf numFmtId="164" fontId="25" fillId="0" borderId="116" xfId="6" applyNumberFormat="1" applyFont="1" applyFill="1" applyBorder="1" applyAlignment="1" applyProtection="1">
      <alignment horizontal="right" vertical="center" wrapText="1"/>
    </xf>
    <xf numFmtId="164" fontId="23" fillId="0" borderId="117" xfId="6" applyNumberFormat="1" applyFont="1" applyFill="1" applyBorder="1" applyAlignment="1" applyProtection="1">
      <alignment horizontal="right" vertical="center" wrapText="1"/>
      <protection locked="0"/>
    </xf>
    <xf numFmtId="0" fontId="54" fillId="0" borderId="0" xfId="0" applyFont="1" applyAlignment="1">
      <alignment horizontal="center"/>
    </xf>
    <xf numFmtId="3" fontId="10" fillId="0" borderId="0" xfId="0" applyNumberFormat="1" applyFont="1"/>
    <xf numFmtId="0" fontId="19" fillId="0" borderId="0" xfId="0" applyFont="1"/>
    <xf numFmtId="164" fontId="24" fillId="0" borderId="78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12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5" xfId="0" applyNumberFormat="1" applyFont="1" applyFill="1" applyBorder="1" applyAlignment="1" applyProtection="1">
      <alignment vertical="center" wrapText="1"/>
    </xf>
    <xf numFmtId="0" fontId="0" fillId="0" borderId="50" xfId="0" applyFill="1" applyBorder="1"/>
    <xf numFmtId="164" fontId="25" fillId="0" borderId="118" xfId="6" applyNumberFormat="1" applyFont="1" applyFill="1" applyBorder="1" applyAlignment="1" applyProtection="1">
      <alignment horizontal="right" vertical="center" wrapText="1"/>
    </xf>
    <xf numFmtId="164" fontId="17" fillId="0" borderId="82" xfId="6" applyNumberFormat="1" applyFont="1" applyFill="1" applyBorder="1" applyAlignment="1" applyProtection="1">
      <alignment vertical="center" wrapText="1"/>
    </xf>
    <xf numFmtId="164" fontId="23" fillId="0" borderId="86" xfId="6" applyNumberFormat="1" applyFont="1" applyFill="1" applyBorder="1" applyAlignment="1" applyProtection="1">
      <alignment horizontal="right" vertical="center" wrapText="1"/>
      <protection locked="0"/>
    </xf>
    <xf numFmtId="0" fontId="31" fillId="0" borderId="1" xfId="0" applyFont="1" applyBorder="1" applyAlignment="1">
      <alignment wrapText="1"/>
    </xf>
    <xf numFmtId="164" fontId="24" fillId="0" borderId="69" xfId="6" applyNumberFormat="1" applyFont="1" applyFill="1" applyBorder="1" applyAlignment="1" applyProtection="1">
      <alignment horizontal="right" vertical="center" wrapText="1"/>
    </xf>
    <xf numFmtId="164" fontId="24" fillId="0" borderId="84" xfId="6" applyNumberFormat="1" applyFont="1" applyFill="1" applyBorder="1" applyAlignment="1" applyProtection="1">
      <alignment horizontal="right" vertical="center" wrapText="1"/>
    </xf>
    <xf numFmtId="164" fontId="23" fillId="0" borderId="119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12" xfId="6" applyNumberFormat="1" applyFont="1" applyFill="1" applyBorder="1" applyAlignment="1" applyProtection="1">
      <alignment horizontal="right" vertical="center" wrapText="1"/>
    </xf>
    <xf numFmtId="164" fontId="18" fillId="0" borderId="120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11" xfId="6" applyNumberFormat="1" applyFont="1" applyFill="1" applyBorder="1" applyAlignment="1" applyProtection="1">
      <alignment horizontal="right" vertical="center" wrapText="1"/>
    </xf>
    <xf numFmtId="164" fontId="23" fillId="0" borderId="120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78" xfId="6" applyNumberFormat="1" applyFont="1" applyFill="1" applyBorder="1" applyAlignment="1" applyProtection="1">
      <alignment horizontal="right" vertical="center" wrapText="1"/>
    </xf>
    <xf numFmtId="164" fontId="23" fillId="0" borderId="111" xfId="6" applyNumberFormat="1" applyFont="1" applyFill="1" applyBorder="1" applyAlignment="1" applyProtection="1">
      <alignment horizontal="right" vertical="center" wrapText="1"/>
    </xf>
    <xf numFmtId="164" fontId="28" fillId="0" borderId="120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2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/>
    <xf numFmtId="168" fontId="18" fillId="0" borderId="19" xfId="7" applyNumberFormat="1" applyFont="1" applyFill="1" applyBorder="1" applyAlignment="1" applyProtection="1">
      <alignment horizontal="center" vertical="center"/>
    </xf>
    <xf numFmtId="169" fontId="17" fillId="0" borderId="0" xfId="7" applyNumberFormat="1" applyFont="1" applyFill="1" applyBorder="1" applyAlignment="1" applyProtection="1">
      <alignment vertical="center"/>
    </xf>
    <xf numFmtId="0" fontId="36" fillId="0" borderId="0" xfId="0" applyFont="1" applyFill="1" applyAlignment="1" applyProtection="1">
      <alignment vertical="top"/>
      <protection locked="0"/>
    </xf>
    <xf numFmtId="49" fontId="18" fillId="0" borderId="79" xfId="6" applyNumberFormat="1" applyFont="1" applyFill="1" applyBorder="1" applyAlignment="1" applyProtection="1">
      <alignment horizontal="left" vertical="center" wrapText="1" indent="1"/>
    </xf>
    <xf numFmtId="0" fontId="21" fillId="0" borderId="80" xfId="0" applyFont="1" applyBorder="1" applyAlignment="1" applyProtection="1">
      <alignment horizontal="left" wrapText="1" indent="1"/>
    </xf>
    <xf numFmtId="164" fontId="18" fillId="0" borderId="80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88" xfId="6" applyNumberFormat="1" applyFont="1" applyFill="1" applyBorder="1" applyAlignment="1" applyProtection="1">
      <alignment horizontal="right" vertical="center" wrapText="1"/>
      <protection locked="0"/>
    </xf>
    <xf numFmtId="49" fontId="18" fillId="0" borderId="122" xfId="6" applyNumberFormat="1" applyFont="1" applyFill="1" applyBorder="1" applyAlignment="1" applyProtection="1">
      <alignment horizontal="left" vertical="center" wrapText="1" indent="1"/>
    </xf>
    <xf numFmtId="0" fontId="21" fillId="0" borderId="123" xfId="0" applyFont="1" applyBorder="1" applyAlignment="1" applyProtection="1">
      <alignment horizontal="left" wrapText="1" indent="1"/>
    </xf>
    <xf numFmtId="164" fontId="18" fillId="0" borderId="123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24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15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15" xfId="6" applyNumberFormat="1" applyFont="1" applyFill="1" applyBorder="1" applyAlignment="1" applyProtection="1">
      <alignment horizontal="right" vertical="center" wrapText="1"/>
    </xf>
    <xf numFmtId="164" fontId="18" fillId="0" borderId="29" xfId="6" applyNumberFormat="1" applyFont="1" applyFill="1" applyBorder="1" applyAlignment="1" applyProtection="1">
      <alignment horizontal="right" vertical="center" wrapText="1"/>
      <protection locked="0"/>
    </xf>
    <xf numFmtId="164" fontId="28" fillId="0" borderId="115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61" xfId="6" applyNumberFormat="1" applyFont="1" applyFill="1" applyBorder="1" applyAlignment="1" applyProtection="1">
      <alignment horizontal="right" vertical="center" wrapText="1"/>
    </xf>
    <xf numFmtId="2" fontId="13" fillId="0" borderId="18" xfId="6" applyNumberFormat="1" applyFont="1" applyFill="1" applyBorder="1"/>
    <xf numFmtId="2" fontId="13" fillId="0" borderId="17" xfId="6" applyNumberFormat="1" applyFont="1" applyFill="1" applyBorder="1"/>
    <xf numFmtId="2" fontId="13" fillId="0" borderId="12" xfId="6" applyNumberFormat="1" applyFont="1" applyFill="1" applyBorder="1"/>
    <xf numFmtId="2" fontId="8" fillId="0" borderId="27" xfId="6" applyNumberFormat="1" applyFont="1" applyFill="1" applyBorder="1"/>
    <xf numFmtId="2" fontId="27" fillId="0" borderId="12" xfId="6" applyNumberFormat="1" applyFont="1" applyFill="1" applyBorder="1" applyAlignment="1">
      <alignment vertical="center"/>
    </xf>
    <xf numFmtId="2" fontId="27" fillId="0" borderId="12" xfId="6" applyNumberFormat="1" applyFont="1" applyFill="1" applyBorder="1"/>
    <xf numFmtId="2" fontId="1" fillId="0" borderId="32" xfId="6" applyNumberFormat="1" applyFont="1" applyFill="1" applyBorder="1"/>
    <xf numFmtId="2" fontId="1" fillId="0" borderId="127" xfId="6" applyNumberFormat="1" applyFont="1" applyFill="1" applyBorder="1"/>
    <xf numFmtId="2" fontId="1" fillId="0" borderId="38" xfId="6" applyNumberFormat="1" applyFont="1" applyFill="1" applyBorder="1"/>
    <xf numFmtId="2" fontId="27" fillId="0" borderId="38" xfId="6" applyNumberFormat="1" applyFont="1" applyFill="1" applyBorder="1" applyAlignment="1">
      <alignment vertical="center"/>
    </xf>
    <xf numFmtId="164" fontId="22" fillId="0" borderId="14" xfId="0" applyNumberFormat="1" applyFont="1" applyBorder="1" applyAlignment="1" applyProtection="1">
      <alignment horizontal="right" vertical="center" wrapText="1"/>
    </xf>
    <xf numFmtId="0" fontId="21" fillId="0" borderId="2" xfId="0" applyFont="1" applyBorder="1" applyAlignment="1" applyProtection="1">
      <alignment horizontal="left" vertical="center" wrapText="1"/>
    </xf>
    <xf numFmtId="49" fontId="22" fillId="0" borderId="7" xfId="0" applyNumberFormat="1" applyFont="1" applyBorder="1" applyAlignment="1" applyProtection="1">
      <alignment horizontal="left" vertical="center" wrapText="1"/>
    </xf>
    <xf numFmtId="164" fontId="17" fillId="0" borderId="2" xfId="6" applyNumberFormat="1" applyFont="1" applyFill="1" applyBorder="1" applyAlignment="1" applyProtection="1">
      <alignment horizontal="right" vertical="center" wrapText="1"/>
    </xf>
    <xf numFmtId="164" fontId="17" fillId="0" borderId="24" xfId="6" applyNumberFormat="1" applyFont="1" applyFill="1" applyBorder="1" applyAlignment="1" applyProtection="1">
      <alignment horizontal="right" vertical="center" wrapText="1"/>
    </xf>
    <xf numFmtId="49" fontId="22" fillId="0" borderId="5" xfId="0" applyNumberFormat="1" applyFont="1" applyBorder="1" applyAlignment="1" applyProtection="1">
      <alignment horizontal="left" vertical="center" wrapText="1"/>
    </xf>
    <xf numFmtId="49" fontId="21" fillId="0" borderId="60" xfId="0" applyNumberFormat="1" applyFont="1" applyBorder="1" applyAlignment="1" applyProtection="1">
      <alignment horizontal="left" vertical="center" wrapText="1"/>
    </xf>
    <xf numFmtId="0" fontId="21" fillId="0" borderId="19" xfId="0" applyFont="1" applyBorder="1" applyAlignment="1" applyProtection="1">
      <alignment horizontal="left" vertical="center" wrapText="1"/>
    </xf>
    <xf numFmtId="164" fontId="18" fillId="0" borderId="19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0" xfId="6" applyNumberFormat="1" applyFont="1" applyFill="1" applyBorder="1" applyAlignment="1" applyProtection="1">
      <alignment horizontal="right" vertical="center" wrapText="1"/>
      <protection locked="0"/>
    </xf>
    <xf numFmtId="49" fontId="23" fillId="0" borderId="66" xfId="6" applyNumberFormat="1" applyFont="1" applyFill="1" applyBorder="1" applyAlignment="1" applyProtection="1">
      <alignment horizontal="left" vertical="center" wrapText="1" indent="1"/>
    </xf>
    <xf numFmtId="0" fontId="22" fillId="0" borderId="67" xfId="0" applyFont="1" applyFill="1" applyBorder="1" applyAlignment="1" applyProtection="1">
      <alignment horizontal="left" vertical="center" wrapText="1" indent="1"/>
    </xf>
    <xf numFmtId="164" fontId="23" fillId="0" borderId="67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30" xfId="6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6" applyFont="1" applyFill="1"/>
    <xf numFmtId="49" fontId="22" fillId="0" borderId="16" xfId="0" applyNumberFormat="1" applyFont="1" applyBorder="1" applyAlignment="1" applyProtection="1">
      <alignment horizontal="left" vertical="center" wrapText="1"/>
    </xf>
    <xf numFmtId="0" fontId="22" fillId="0" borderId="10" xfId="0" applyFont="1" applyBorder="1" applyAlignment="1" applyProtection="1">
      <alignment horizontal="left" vertical="center" wrapText="1"/>
    </xf>
    <xf numFmtId="164" fontId="17" fillId="0" borderId="10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2" xfId="6" applyNumberFormat="1" applyFont="1" applyFill="1" applyBorder="1" applyAlignment="1" applyProtection="1">
      <alignment horizontal="right" vertical="center" wrapText="1"/>
      <protection locked="0"/>
    </xf>
    <xf numFmtId="0" fontId="62" fillId="0" borderId="0" xfId="0" applyFont="1"/>
    <xf numFmtId="49" fontId="7" fillId="0" borderId="63" xfId="0" applyNumberFormat="1" applyFont="1" applyFill="1" applyBorder="1" applyAlignment="1" applyProtection="1">
      <alignment horizontal="center" vertical="center"/>
    </xf>
    <xf numFmtId="49" fontId="7" fillId="0" borderId="56" xfId="0" applyNumberFormat="1" applyFont="1" applyFill="1" applyBorder="1" applyAlignment="1" applyProtection="1">
      <alignment horizontal="centerContinuous" vertical="center"/>
    </xf>
    <xf numFmtId="0" fontId="21" fillId="0" borderId="1" xfId="0" applyFont="1" applyBorder="1" applyAlignment="1" applyProtection="1">
      <alignment horizontal="left" vertical="top" wrapText="1" indent="1"/>
    </xf>
    <xf numFmtId="0" fontId="25" fillId="0" borderId="5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164" fontId="27" fillId="0" borderId="12" xfId="6" applyNumberFormat="1" applyFont="1" applyFill="1" applyBorder="1" applyAlignment="1" applyProtection="1">
      <alignment horizontal="right" vertical="center" wrapText="1"/>
    </xf>
    <xf numFmtId="164" fontId="4" fillId="0" borderId="93" xfId="6" applyNumberFormat="1" applyFont="1" applyFill="1" applyBorder="1" applyAlignment="1" applyProtection="1">
      <alignment horizontal="right" vertical="center" wrapText="1"/>
    </xf>
    <xf numFmtId="3" fontId="27" fillId="0" borderId="1" xfId="0" applyNumberFormat="1" applyFont="1" applyBorder="1"/>
    <xf numFmtId="164" fontId="27" fillId="0" borderId="10" xfId="6" applyNumberFormat="1" applyFont="1" applyFill="1" applyBorder="1" applyAlignment="1" applyProtection="1">
      <alignment horizontal="right" vertical="center" wrapText="1"/>
    </xf>
    <xf numFmtId="164" fontId="4" fillId="0" borderId="81" xfId="6" applyNumberFormat="1" applyFont="1" applyFill="1" applyBorder="1" applyAlignment="1" applyProtection="1">
      <alignment horizontal="right" vertical="center" wrapText="1"/>
    </xf>
    <xf numFmtId="0" fontId="21" fillId="0" borderId="115" xfId="0" applyFont="1" applyBorder="1" applyAlignment="1" applyProtection="1">
      <alignment horizontal="left" wrapText="1" indent="1"/>
    </xf>
    <xf numFmtId="49" fontId="24" fillId="0" borderId="68" xfId="6" applyNumberFormat="1" applyFont="1" applyFill="1" applyBorder="1" applyAlignment="1" applyProtection="1">
      <alignment horizontal="left" vertical="center" wrapText="1" indent="1"/>
    </xf>
    <xf numFmtId="0" fontId="21" fillId="0" borderId="69" xfId="0" applyFont="1" applyBorder="1" applyAlignment="1" applyProtection="1">
      <alignment horizontal="left" vertical="center" wrapText="1" indent="1"/>
    </xf>
    <xf numFmtId="0" fontId="0" fillId="0" borderId="0" xfId="0" applyFont="1" applyFill="1" applyAlignment="1">
      <alignment vertical="center" wrapText="1"/>
    </xf>
    <xf numFmtId="0" fontId="61" fillId="0" borderId="0" xfId="0" applyFont="1"/>
    <xf numFmtId="3" fontId="0" fillId="0" borderId="1" xfId="0" applyNumberFormat="1" applyFont="1" applyBorder="1"/>
    <xf numFmtId="2" fontId="1" fillId="0" borderId="94" xfId="6" applyNumberFormat="1" applyFont="1" applyFill="1" applyBorder="1"/>
    <xf numFmtId="164" fontId="4" fillId="0" borderId="131" xfId="6" applyNumberFormat="1" applyFont="1" applyFill="1" applyBorder="1" applyAlignment="1" applyProtection="1">
      <alignment horizontal="right" vertical="center" wrapText="1"/>
    </xf>
    <xf numFmtId="164" fontId="18" fillId="0" borderId="111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112" xfId="6" applyNumberFormat="1" applyFont="1" applyFill="1" applyBorder="1" applyAlignment="1" applyProtection="1">
      <alignment horizontal="right" vertical="center" wrapText="1"/>
    </xf>
    <xf numFmtId="164" fontId="28" fillId="0" borderId="112" xfId="6" applyNumberFormat="1" applyFont="1" applyFill="1" applyBorder="1" applyAlignment="1" applyProtection="1">
      <alignment horizontal="right" vertical="center" wrapText="1"/>
      <protection locked="0"/>
    </xf>
    <xf numFmtId="164" fontId="26" fillId="0" borderId="78" xfId="6" applyNumberFormat="1" applyFont="1" applyFill="1" applyBorder="1" applyAlignment="1" applyProtection="1">
      <alignment horizontal="right" vertical="center" wrapText="1"/>
    </xf>
    <xf numFmtId="164" fontId="24" fillId="0" borderId="3" xfId="0" applyNumberFormat="1" applyFont="1" applyFill="1" applyBorder="1" applyAlignment="1" applyProtection="1">
      <alignment horizontal="left" vertical="center" wrapText="1"/>
    </xf>
    <xf numFmtId="164" fontId="18" fillId="0" borderId="3" xfId="0" applyNumberFormat="1" applyFont="1" applyFill="1" applyBorder="1" applyAlignment="1" applyProtection="1">
      <alignment horizontal="left" vertical="center" wrapText="1"/>
    </xf>
    <xf numFmtId="164" fontId="28" fillId="0" borderId="18" xfId="0" applyNumberFormat="1" applyFont="1" applyFill="1" applyBorder="1" applyAlignment="1" applyProtection="1">
      <alignment horizontal="right" vertical="center" wrapText="1"/>
    </xf>
    <xf numFmtId="0" fontId="10" fillId="0" borderId="10" xfId="0" applyFont="1" applyFill="1" applyBorder="1" applyAlignment="1">
      <alignment vertical="center"/>
    </xf>
    <xf numFmtId="164" fontId="19" fillId="0" borderId="10" xfId="0" applyNumberFormat="1" applyFont="1" applyFill="1" applyBorder="1" applyAlignment="1">
      <alignment vertical="center" wrapText="1"/>
    </xf>
    <xf numFmtId="164" fontId="19" fillId="0" borderId="12" xfId="0" applyNumberFormat="1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3" fontId="51" fillId="0" borderId="29" xfId="0" quotePrefix="1" applyNumberFormat="1" applyFont="1" applyFill="1" applyBorder="1" applyAlignment="1"/>
    <xf numFmtId="3" fontId="51" fillId="0" borderId="3" xfId="0" quotePrefix="1" applyNumberFormat="1" applyFont="1" applyFill="1" applyBorder="1" applyAlignment="1"/>
    <xf numFmtId="164" fontId="24" fillId="0" borderId="1" xfId="0" applyNumberFormat="1" applyFont="1" applyFill="1" applyBorder="1" applyAlignment="1" applyProtection="1">
      <alignment vertical="center" wrapText="1"/>
    </xf>
    <xf numFmtId="164" fontId="24" fillId="0" borderId="34" xfId="0" applyNumberFormat="1" applyFont="1" applyFill="1" applyBorder="1" applyAlignment="1" applyProtection="1">
      <alignment vertical="center" wrapText="1"/>
    </xf>
    <xf numFmtId="164" fontId="0" fillId="0" borderId="0" xfId="0" applyNumberFormat="1" applyFont="1" applyFill="1" applyAlignment="1">
      <alignment vertical="center" wrapText="1"/>
    </xf>
    <xf numFmtId="49" fontId="10" fillId="0" borderId="0" xfId="0" applyNumberFormat="1" applyFont="1"/>
    <xf numFmtId="49" fontId="55" fillId="0" borderId="0" xfId="0" applyNumberFormat="1" applyFont="1"/>
    <xf numFmtId="49" fontId="29" fillId="0" borderId="0" xfId="0" applyNumberFormat="1" applyFont="1" applyAlignment="1">
      <alignment horizontal="center"/>
    </xf>
    <xf numFmtId="49" fontId="55" fillId="0" borderId="132" xfId="0" applyNumberFormat="1" applyFont="1" applyBorder="1" applyAlignment="1">
      <alignment horizontal="center"/>
    </xf>
    <xf numFmtId="49" fontId="55" fillId="0" borderId="133" xfId="0" applyNumberFormat="1" applyFont="1" applyBorder="1" applyAlignment="1">
      <alignment horizontal="center"/>
    </xf>
    <xf numFmtId="0" fontId="60" fillId="0" borderId="0" xfId="0" applyFont="1"/>
    <xf numFmtId="0" fontId="55" fillId="0" borderId="134" xfId="0" applyFont="1" applyBorder="1"/>
    <xf numFmtId="0" fontId="55" fillId="0" borderId="135" xfId="0" applyFont="1" applyBorder="1"/>
    <xf numFmtId="0" fontId="29" fillId="0" borderId="135" xfId="0" applyFont="1" applyBorder="1"/>
    <xf numFmtId="0" fontId="55" fillId="0" borderId="135" xfId="0" applyFont="1" applyBorder="1" applyAlignment="1">
      <alignment wrapText="1"/>
    </xf>
    <xf numFmtId="3" fontId="31" fillId="0" borderId="132" xfId="0" applyNumberFormat="1" applyFont="1" applyBorder="1"/>
    <xf numFmtId="3" fontId="31" fillId="0" borderId="136" xfId="0" applyNumberFormat="1" applyFont="1" applyBorder="1"/>
    <xf numFmtId="3" fontId="31" fillId="0" borderId="137" xfId="0" applyNumberFormat="1" applyFont="1" applyBorder="1"/>
    <xf numFmtId="3" fontId="31" fillId="0" borderId="133" xfId="0" applyNumberFormat="1" applyFont="1" applyBorder="1"/>
    <xf numFmtId="3" fontId="31" fillId="0" borderId="138" xfId="0" applyNumberFormat="1" applyFont="1" applyBorder="1"/>
    <xf numFmtId="3" fontId="31" fillId="0" borderId="139" xfId="0" applyNumberFormat="1" applyFont="1" applyBorder="1"/>
    <xf numFmtId="3" fontId="25" fillId="0" borderId="133" xfId="0" applyNumberFormat="1" applyFont="1" applyBorder="1"/>
    <xf numFmtId="3" fontId="25" fillId="0" borderId="138" xfId="0" applyNumberFormat="1" applyFont="1" applyBorder="1"/>
    <xf numFmtId="3" fontId="24" fillId="0" borderId="138" xfId="0" applyNumberFormat="1" applyFont="1" applyBorder="1"/>
    <xf numFmtId="0" fontId="0" fillId="0" borderId="95" xfId="0" applyFill="1" applyBorder="1" applyAlignment="1">
      <alignment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95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164" fontId="59" fillId="0" borderId="69" xfId="6" applyNumberFormat="1" applyFont="1" applyFill="1" applyBorder="1" applyAlignment="1" applyProtection="1">
      <alignment horizontal="right" vertical="center" wrapText="1"/>
    </xf>
    <xf numFmtId="164" fontId="59" fillId="0" borderId="115" xfId="6" applyNumberFormat="1" applyFont="1" applyFill="1" applyBorder="1" applyAlignment="1" applyProtection="1">
      <alignment horizontal="right" vertical="center" wrapText="1"/>
    </xf>
    <xf numFmtId="3" fontId="25" fillId="0" borderId="139" xfId="0" applyNumberFormat="1" applyFont="1" applyBorder="1"/>
    <xf numFmtId="0" fontId="60" fillId="0" borderId="140" xfId="0" applyFont="1" applyBorder="1"/>
    <xf numFmtId="3" fontId="59" fillId="0" borderId="141" xfId="0" applyNumberFormat="1" applyFont="1" applyBorder="1"/>
    <xf numFmtId="3" fontId="59" fillId="0" borderId="142" xfId="0" applyNumberFormat="1" applyFont="1" applyBorder="1"/>
    <xf numFmtId="3" fontId="59" fillId="0" borderId="143" xfId="0" applyNumberFormat="1" applyFont="1" applyBorder="1"/>
    <xf numFmtId="0" fontId="29" fillId="0" borderId="144" xfId="0" applyFont="1" applyBorder="1"/>
    <xf numFmtId="3" fontId="25" fillId="0" borderId="145" xfId="0" applyNumberFormat="1" applyFont="1" applyBorder="1"/>
    <xf numFmtId="3" fontId="25" fillId="0" borderId="146" xfId="0" applyNumberFormat="1" applyFont="1" applyBorder="1"/>
    <xf numFmtId="3" fontId="25" fillId="0" borderId="147" xfId="0" applyNumberFormat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7" fillId="0" borderId="6" xfId="0" applyNumberFormat="1" applyFont="1" applyFill="1" applyBorder="1" applyAlignment="1" applyProtection="1">
      <alignment horizontal="right" vertical="center" wrapText="1"/>
    </xf>
    <xf numFmtId="164" fontId="23" fillId="0" borderId="26" xfId="0" applyNumberFormat="1" applyFont="1" applyFill="1" applyBorder="1" applyAlignment="1" applyProtection="1">
      <alignment horizontal="left" vertical="center" wrapText="1"/>
    </xf>
    <xf numFmtId="1" fontId="27" fillId="2" borderId="26" xfId="0" applyNumberFormat="1" applyFont="1" applyFill="1" applyBorder="1" applyAlignment="1" applyProtection="1">
      <alignment horizontal="center" vertical="center" wrapText="1"/>
    </xf>
    <xf numFmtId="164" fontId="23" fillId="0" borderId="26" xfId="0" applyNumberFormat="1" applyFont="1" applyFill="1" applyBorder="1" applyAlignment="1" applyProtection="1">
      <alignment vertical="center" wrapText="1"/>
    </xf>
    <xf numFmtId="164" fontId="23" fillId="0" borderId="148" xfId="0" applyNumberFormat="1" applyFont="1" applyFill="1" applyBorder="1" applyAlignment="1" applyProtection="1">
      <alignment vertical="center" wrapText="1"/>
    </xf>
    <xf numFmtId="164" fontId="23" fillId="0" borderId="33" xfId="0" applyNumberFormat="1" applyFont="1" applyFill="1" applyBorder="1" applyAlignment="1" applyProtection="1">
      <alignment vertical="center" wrapText="1"/>
    </xf>
    <xf numFmtId="1" fontId="27" fillId="0" borderId="149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0" xfId="0" applyNumberFormat="1" applyFont="1" applyFill="1" applyAlignment="1">
      <alignment vertical="center" wrapText="1"/>
    </xf>
    <xf numFmtId="164" fontId="17" fillId="0" borderId="60" xfId="0" applyNumberFormat="1" applyFont="1" applyFill="1" applyBorder="1" applyAlignment="1" applyProtection="1">
      <alignment horizontal="right" vertical="center" wrapText="1"/>
    </xf>
    <xf numFmtId="164" fontId="23" fillId="0" borderId="19" xfId="0" applyNumberFormat="1" applyFont="1" applyFill="1" applyBorder="1" applyAlignment="1" applyProtection="1">
      <alignment horizontal="left" vertical="center" wrapText="1"/>
    </xf>
    <xf numFmtId="1" fontId="27" fillId="2" borderId="19" xfId="0" applyNumberFormat="1" applyFont="1" applyFill="1" applyBorder="1" applyAlignment="1" applyProtection="1">
      <alignment horizontal="center" vertical="center" wrapText="1"/>
    </xf>
    <xf numFmtId="164" fontId="23" fillId="0" borderId="19" xfId="0" applyNumberFormat="1" applyFont="1" applyFill="1" applyBorder="1" applyAlignment="1" applyProtection="1">
      <alignment vertical="center" wrapText="1"/>
    </xf>
    <xf numFmtId="164" fontId="23" fillId="0" borderId="51" xfId="0" applyNumberFormat="1" applyFont="1" applyFill="1" applyBorder="1" applyAlignment="1" applyProtection="1">
      <alignment vertical="center" wrapText="1"/>
    </xf>
    <xf numFmtId="164" fontId="17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73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23" fillId="0" borderId="111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84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10" xfId="6" applyNumberFormat="1" applyFont="1" applyFill="1" applyBorder="1" applyAlignment="1" applyProtection="1">
      <alignment horizontal="right" vertical="center" wrapText="1"/>
      <protection locked="0"/>
    </xf>
    <xf numFmtId="164" fontId="25" fillId="0" borderId="38" xfId="6" applyNumberFormat="1" applyFont="1" applyFill="1" applyBorder="1" applyAlignment="1" applyProtection="1">
      <alignment horizontal="right" vertical="center" wrapText="1"/>
      <protection locked="0"/>
    </xf>
    <xf numFmtId="164" fontId="4" fillId="0" borderId="81" xfId="6" applyNumberFormat="1" applyFont="1" applyFill="1" applyBorder="1" applyAlignment="1" applyProtection="1">
      <alignment horizontal="right" vertical="center" wrapText="1"/>
      <protection locked="0"/>
    </xf>
    <xf numFmtId="164" fontId="4" fillId="0" borderId="93" xfId="6" applyNumberFormat="1" applyFont="1" applyFill="1" applyBorder="1" applyAlignment="1" applyProtection="1">
      <alignment horizontal="right" vertical="center" wrapText="1"/>
      <protection locked="0"/>
    </xf>
    <xf numFmtId="164" fontId="6" fillId="0" borderId="0" xfId="6" applyNumberFormat="1" applyFont="1" applyFill="1" applyBorder="1" applyAlignment="1" applyProtection="1">
      <alignment horizontal="centerContinuous" vertical="center"/>
      <protection locked="0"/>
    </xf>
    <xf numFmtId="0" fontId="5" fillId="0" borderId="21" xfId="0" applyFont="1" applyFill="1" applyBorder="1" applyAlignment="1" applyProtection="1">
      <alignment horizontal="right"/>
      <protection locked="0"/>
    </xf>
    <xf numFmtId="2" fontId="13" fillId="0" borderId="150" xfId="6" applyNumberFormat="1" applyFont="1" applyFill="1" applyBorder="1"/>
    <xf numFmtId="164" fontId="27" fillId="0" borderId="37" xfId="0" applyNumberFormat="1" applyFont="1" applyFill="1" applyBorder="1" applyAlignment="1" applyProtection="1">
      <alignment horizontal="right" vertical="center" wrapText="1"/>
    </xf>
    <xf numFmtId="164" fontId="27" fillId="0" borderId="30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30" xfId="0" applyNumberFormat="1" applyFont="1" applyFill="1" applyBorder="1" applyAlignment="1" applyProtection="1">
      <alignment vertical="center" wrapText="1"/>
      <protection locked="0"/>
    </xf>
    <xf numFmtId="164" fontId="27" fillId="0" borderId="149" xfId="0" applyNumberFormat="1" applyFont="1" applyFill="1" applyBorder="1" applyAlignment="1" applyProtection="1">
      <alignment vertical="center" wrapText="1"/>
      <protection locked="0"/>
    </xf>
    <xf numFmtId="164" fontId="4" fillId="4" borderId="8" xfId="0" applyNumberFormat="1" applyFont="1" applyFill="1" applyBorder="1" applyAlignment="1" applyProtection="1">
      <alignment horizontal="center" vertical="center" wrapText="1"/>
    </xf>
    <xf numFmtId="164" fontId="4" fillId="4" borderId="10" xfId="0" applyNumberFormat="1" applyFont="1" applyFill="1" applyBorder="1" applyAlignment="1" applyProtection="1">
      <alignment horizontal="center" vertical="center" wrapText="1"/>
    </xf>
    <xf numFmtId="164" fontId="27" fillId="0" borderId="42" xfId="0" applyNumberFormat="1" applyFont="1" applyFill="1" applyBorder="1" applyAlignment="1" applyProtection="1">
      <alignment vertical="center" wrapText="1"/>
    </xf>
    <xf numFmtId="164" fontId="27" fillId="4" borderId="8" xfId="0" applyNumberFormat="1" applyFont="1" applyFill="1" applyBorder="1" applyAlignment="1" applyProtection="1">
      <alignment horizontal="right" vertical="center" wrapText="1"/>
    </xf>
    <xf numFmtId="164" fontId="27" fillId="4" borderId="10" xfId="0" applyNumberFormat="1" applyFont="1" applyFill="1" applyBorder="1" applyAlignment="1" applyProtection="1">
      <alignment horizontal="left" vertical="center" wrapText="1"/>
      <protection locked="0"/>
    </xf>
    <xf numFmtId="1" fontId="27" fillId="4" borderId="28" xfId="0" applyNumberFormat="1" applyFont="1" applyFill="1" applyBorder="1" applyAlignment="1" applyProtection="1">
      <alignment horizontal="center" vertical="center" wrapText="1"/>
      <protection locked="0"/>
    </xf>
    <xf numFmtId="164" fontId="27" fillId="4" borderId="10" xfId="0" applyNumberFormat="1" applyFont="1" applyFill="1" applyBorder="1" applyAlignment="1" applyProtection="1">
      <alignment vertical="center" wrapText="1"/>
      <protection locked="0"/>
    </xf>
    <xf numFmtId="164" fontId="27" fillId="4" borderId="28" xfId="0" applyNumberFormat="1" applyFont="1" applyFill="1" applyBorder="1" applyAlignment="1" applyProtection="1">
      <alignment vertical="center" wrapText="1"/>
      <protection locked="0"/>
    </xf>
    <xf numFmtId="164" fontId="27" fillId="4" borderId="32" xfId="0" applyNumberFormat="1" applyFont="1" applyFill="1" applyBorder="1" applyAlignment="1" applyProtection="1">
      <alignment vertical="center" wrapText="1"/>
    </xf>
    <xf numFmtId="164" fontId="23" fillId="0" borderId="28" xfId="0" applyNumberFormat="1" applyFont="1" applyFill="1" applyBorder="1" applyAlignment="1" applyProtection="1">
      <alignment vertical="center" wrapText="1"/>
    </xf>
    <xf numFmtId="164" fontId="23" fillId="0" borderId="32" xfId="0" applyNumberFormat="1" applyFont="1" applyFill="1" applyBorder="1" applyAlignment="1" applyProtection="1">
      <alignment vertical="center" wrapText="1"/>
    </xf>
    <xf numFmtId="164" fontId="15" fillId="0" borderId="35" xfId="0" applyNumberFormat="1" applyFont="1" applyFill="1" applyBorder="1" applyAlignment="1" applyProtection="1">
      <alignment vertical="center" wrapText="1"/>
    </xf>
    <xf numFmtId="164" fontId="0" fillId="0" borderId="1" xfId="0" applyNumberFormat="1" applyFill="1" applyBorder="1" applyAlignment="1" applyProtection="1">
      <alignment vertical="center" wrapText="1"/>
    </xf>
    <xf numFmtId="164" fontId="24" fillId="0" borderId="112" xfId="6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/>
    <xf numFmtId="164" fontId="4" fillId="4" borderId="28" xfId="0" applyNumberFormat="1" applyFont="1" applyFill="1" applyBorder="1" applyAlignment="1" applyProtection="1">
      <alignment horizontal="center" vertical="center" wrapText="1"/>
    </xf>
    <xf numFmtId="164" fontId="7" fillId="4" borderId="32" xfId="0" applyNumberFormat="1" applyFont="1" applyFill="1" applyBorder="1" applyAlignment="1" applyProtection="1">
      <alignment horizontal="center" vertical="center" wrapText="1"/>
    </xf>
    <xf numFmtId="0" fontId="35" fillId="0" borderId="0" xfId="8" applyFill="1" applyBorder="1"/>
    <xf numFmtId="3" fontId="50" fillId="0" borderId="0" xfId="0" applyNumberFormat="1" applyFont="1" applyFill="1" applyBorder="1" applyAlignment="1">
      <alignment horizontal="center" vertical="center"/>
    </xf>
    <xf numFmtId="3" fontId="50" fillId="0" borderId="0" xfId="0" applyNumberFormat="1" applyFont="1" applyFill="1" applyBorder="1" applyAlignment="1">
      <alignment horizontal="center"/>
    </xf>
    <xf numFmtId="3" fontId="51" fillId="0" borderId="0" xfId="0" applyNumberFormat="1" applyFont="1" applyFill="1" applyBorder="1"/>
    <xf numFmtId="0" fontId="35" fillId="0" borderId="0" xfId="8" applyFill="1" applyBorder="1" applyAlignment="1">
      <alignment horizontal="center"/>
    </xf>
    <xf numFmtId="164" fontId="24" fillId="0" borderId="87" xfId="6" applyNumberFormat="1" applyFont="1" applyFill="1" applyBorder="1" applyAlignment="1" applyProtection="1">
      <alignment horizontal="right" vertical="center" wrapText="1"/>
    </xf>
    <xf numFmtId="0" fontId="10" fillId="0" borderId="141" xfId="0" applyFont="1" applyBorder="1" applyAlignment="1">
      <alignment horizontal="center" vertical="center" wrapText="1"/>
    </xf>
    <xf numFmtId="3" fontId="10" fillId="0" borderId="142" xfId="0" applyNumberFormat="1" applyFont="1" applyBorder="1" applyAlignment="1">
      <alignment horizontal="center"/>
    </xf>
    <xf numFmtId="3" fontId="10" fillId="0" borderId="143" xfId="0" applyNumberFormat="1" applyFont="1" applyBorder="1" applyAlignment="1">
      <alignment horizontal="center"/>
    </xf>
    <xf numFmtId="0" fontId="0" fillId="0" borderId="151" xfId="0" applyFont="1" applyBorder="1" applyAlignment="1">
      <alignment horizontal="center" vertical="center"/>
    </xf>
    <xf numFmtId="0" fontId="0" fillId="0" borderId="152" xfId="0" applyFont="1" applyBorder="1" applyAlignment="1">
      <alignment vertical="top" wrapText="1"/>
    </xf>
    <xf numFmtId="0" fontId="0" fillId="0" borderId="153" xfId="0" applyFont="1" applyBorder="1" applyAlignment="1">
      <alignment vertical="center"/>
    </xf>
    <xf numFmtId="0" fontId="15" fillId="0" borderId="95" xfId="0" applyFont="1" applyFill="1" applyBorder="1" applyAlignment="1">
      <alignment horizontal="left" vertical="center" wrapText="1" indent="3"/>
    </xf>
    <xf numFmtId="0" fontId="0" fillId="0" borderId="1" xfId="0" applyBorder="1"/>
    <xf numFmtId="2" fontId="13" fillId="0" borderId="17" xfId="6" applyNumberFormat="1" applyFont="1" applyFill="1" applyBorder="1" applyAlignment="1">
      <alignment horizontal="center"/>
    </xf>
    <xf numFmtId="164" fontId="18" fillId="0" borderId="154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21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28" xfId="6" applyNumberFormat="1" applyFont="1" applyFill="1" applyBorder="1" applyAlignment="1" applyProtection="1">
      <alignment horizontal="right" vertical="center" wrapText="1"/>
      <protection locked="0"/>
    </xf>
    <xf numFmtId="164" fontId="22" fillId="0" borderId="28" xfId="0" applyNumberFormat="1" applyFont="1" applyBorder="1" applyAlignment="1" applyProtection="1">
      <alignment horizontal="right" vertical="center" wrapText="1"/>
    </xf>
    <xf numFmtId="164" fontId="27" fillId="0" borderId="28" xfId="6" applyNumberFormat="1" applyFont="1" applyFill="1" applyBorder="1" applyAlignment="1" applyProtection="1">
      <alignment horizontal="right" vertical="center" wrapText="1"/>
    </xf>
    <xf numFmtId="2" fontId="10" fillId="0" borderId="35" xfId="6" applyNumberFormat="1" applyFill="1" applyBorder="1"/>
    <xf numFmtId="2" fontId="1" fillId="0" borderId="35" xfId="6" applyNumberFormat="1" applyFont="1" applyFill="1" applyBorder="1"/>
    <xf numFmtId="2" fontId="27" fillId="0" borderId="35" xfId="6" applyNumberFormat="1" applyFont="1" applyFill="1" applyBorder="1" applyAlignment="1">
      <alignment vertical="center"/>
    </xf>
    <xf numFmtId="164" fontId="25" fillId="0" borderId="155" xfId="6" applyNumberFormat="1" applyFont="1" applyFill="1" applyBorder="1" applyAlignment="1" applyProtection="1">
      <alignment horizontal="right" vertical="center" wrapText="1"/>
    </xf>
    <xf numFmtId="164" fontId="4" fillId="0" borderId="156" xfId="6" applyNumberFormat="1" applyFont="1" applyFill="1" applyBorder="1" applyAlignment="1" applyProtection="1">
      <alignment horizontal="right" vertical="center" wrapText="1"/>
    </xf>
    <xf numFmtId="164" fontId="4" fillId="0" borderId="157" xfId="6" applyNumberFormat="1" applyFont="1" applyFill="1" applyBorder="1" applyAlignment="1" applyProtection="1">
      <alignment horizontal="right" vertical="center" wrapText="1"/>
    </xf>
    <xf numFmtId="164" fontId="0" fillId="0" borderId="29" xfId="0" applyNumberFormat="1" applyFill="1" applyBorder="1" applyAlignment="1" applyProtection="1">
      <alignment horizontal="left" vertical="center" wrapText="1"/>
    </xf>
    <xf numFmtId="164" fontId="1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2" borderId="10" xfId="0" applyNumberFormat="1" applyFont="1" applyFill="1" applyBorder="1" applyAlignment="1">
      <alignment vertical="center" wrapText="1"/>
    </xf>
    <xf numFmtId="0" fontId="17" fillId="0" borderId="119" xfId="6" applyFont="1" applyFill="1" applyBorder="1" applyAlignment="1" applyProtection="1">
      <alignment horizontal="center" vertical="center" wrapText="1"/>
    </xf>
    <xf numFmtId="0" fontId="17" fillId="0" borderId="119" xfId="6" applyFont="1" applyFill="1" applyBorder="1" applyAlignment="1" applyProtection="1">
      <alignment horizontal="left" vertical="center" wrapText="1"/>
    </xf>
    <xf numFmtId="0" fontId="17" fillId="0" borderId="119" xfId="6" applyFont="1" applyFill="1" applyBorder="1" applyAlignment="1" applyProtection="1">
      <alignment horizontal="left" vertical="center" wrapText="1" indent="1"/>
    </xf>
    <xf numFmtId="0" fontId="17" fillId="0" borderId="158" xfId="6" applyFont="1" applyFill="1" applyBorder="1" applyAlignment="1" applyProtection="1">
      <alignment horizontal="center" vertical="center" wrapText="1"/>
    </xf>
    <xf numFmtId="164" fontId="17" fillId="0" borderId="158" xfId="6" applyNumberFormat="1" applyFont="1" applyFill="1" applyBorder="1" applyAlignment="1" applyProtection="1">
      <alignment vertical="center" wrapText="1"/>
    </xf>
    <xf numFmtId="164" fontId="17" fillId="0" borderId="159" xfId="6" applyNumberFormat="1" applyFont="1" applyFill="1" applyBorder="1" applyAlignment="1" applyProtection="1">
      <alignment horizontal="right" vertical="center" wrapText="1"/>
    </xf>
    <xf numFmtId="4" fontId="51" fillId="0" borderId="1" xfId="0" applyNumberFormat="1" applyFont="1" applyFill="1" applyBorder="1" applyAlignment="1">
      <alignment horizontal="right"/>
    </xf>
    <xf numFmtId="4" fontId="53" fillId="0" borderId="1" xfId="0" applyNumberFormat="1" applyFont="1" applyFill="1" applyBorder="1" applyAlignment="1">
      <alignment horizontal="right"/>
    </xf>
    <xf numFmtId="0" fontId="5" fillId="0" borderId="55" xfId="7" applyFont="1" applyFill="1" applyBorder="1" applyAlignment="1" applyProtection="1">
      <alignment horizontal="centerContinuous" vertical="center" wrapText="1"/>
    </xf>
    <xf numFmtId="169" fontId="18" fillId="0" borderId="148" xfId="7" applyNumberFormat="1" applyFont="1" applyFill="1" applyBorder="1" applyAlignment="1" applyProtection="1">
      <alignment vertical="center"/>
      <protection locked="0"/>
    </xf>
    <xf numFmtId="169" fontId="18" fillId="0" borderId="29" xfId="7" applyNumberFormat="1" applyFont="1" applyFill="1" applyBorder="1" applyAlignment="1" applyProtection="1">
      <alignment vertical="center"/>
      <protection locked="0"/>
    </xf>
    <xf numFmtId="169" fontId="17" fillId="0" borderId="95" xfId="7" applyNumberFormat="1" applyFont="1" applyFill="1" applyBorder="1" applyAlignment="1" applyProtection="1">
      <alignment vertical="center"/>
    </xf>
    <xf numFmtId="169" fontId="24" fillId="0" borderId="95" xfId="7" applyNumberFormat="1" applyFont="1" applyFill="1" applyBorder="1" applyAlignment="1" applyProtection="1">
      <alignment vertical="center"/>
    </xf>
    <xf numFmtId="169" fontId="18" fillId="0" borderId="95" xfId="7" applyNumberFormat="1" applyFont="1" applyFill="1" applyBorder="1" applyAlignment="1" applyProtection="1">
      <alignment vertical="center"/>
      <protection locked="0"/>
    </xf>
    <xf numFmtId="170" fontId="23" fillId="0" borderId="95" xfId="7" applyNumberFormat="1" applyFont="1" applyFill="1" applyBorder="1" applyAlignment="1" applyProtection="1">
      <alignment horizontal="center" vertical="center"/>
      <protection locked="0"/>
    </xf>
    <xf numFmtId="0" fontId="17" fillId="0" borderId="13" xfId="7" applyFont="1" applyFill="1" applyBorder="1" applyAlignment="1" applyProtection="1">
      <alignment horizontal="left" vertical="center" wrapText="1"/>
    </xf>
    <xf numFmtId="168" fontId="18" fillId="0" borderId="14" xfId="7" applyNumberFormat="1" applyFont="1" applyFill="1" applyBorder="1" applyAlignment="1" applyProtection="1">
      <alignment horizontal="center" vertical="center"/>
    </xf>
    <xf numFmtId="169" fontId="17" fillId="0" borderId="21" xfId="7" applyNumberFormat="1" applyFont="1" applyFill="1" applyBorder="1" applyAlignment="1" applyProtection="1">
      <alignment vertical="center"/>
    </xf>
    <xf numFmtId="0" fontId="23" fillId="0" borderId="60" xfId="7" applyFont="1" applyFill="1" applyBorder="1" applyAlignment="1" applyProtection="1">
      <alignment horizontal="left" vertical="center" wrapText="1"/>
    </xf>
    <xf numFmtId="169" fontId="23" fillId="0" borderId="63" xfId="7" applyNumberFormat="1" applyFont="1" applyFill="1" applyBorder="1" applyAlignment="1" applyProtection="1">
      <alignment vertical="center"/>
    </xf>
    <xf numFmtId="2" fontId="14" fillId="0" borderId="45" xfId="7" applyNumberFormat="1" applyFill="1" applyBorder="1" applyAlignment="1" applyProtection="1">
      <alignment vertical="center"/>
      <protection locked="0"/>
    </xf>
    <xf numFmtId="2" fontId="14" fillId="0" borderId="34" xfId="7" applyNumberFormat="1" applyFill="1" applyBorder="1" applyAlignment="1" applyProtection="1">
      <alignment vertical="center"/>
      <protection locked="0"/>
    </xf>
    <xf numFmtId="2" fontId="14" fillId="0" borderId="51" xfId="7" applyNumberFormat="1" applyFill="1" applyBorder="1" applyAlignment="1" applyProtection="1">
      <alignment vertical="center"/>
      <protection locked="0"/>
    </xf>
    <xf numFmtId="2" fontId="14" fillId="0" borderId="32" xfId="7" applyNumberFormat="1" applyFill="1" applyBorder="1" applyAlignment="1" applyProtection="1">
      <alignment vertical="center"/>
      <protection locked="0"/>
    </xf>
    <xf numFmtId="49" fontId="13" fillId="0" borderId="42" xfId="7" applyNumberFormat="1" applyFont="1" applyFill="1" applyBorder="1" applyAlignment="1" applyProtection="1">
      <alignment horizontal="center" vertical="center"/>
    </xf>
    <xf numFmtId="0" fontId="0" fillId="0" borderId="45" xfId="7" applyFont="1" applyFill="1" applyBorder="1" applyAlignment="1" applyProtection="1">
      <alignment horizontal="center" vertical="center"/>
    </xf>
    <xf numFmtId="2" fontId="0" fillId="0" borderId="34" xfId="7" applyNumberFormat="1" applyFont="1" applyFill="1" applyBorder="1" applyAlignment="1" applyProtection="1">
      <alignment horizontal="center" vertical="center"/>
      <protection locked="0"/>
    </xf>
    <xf numFmtId="0" fontId="64" fillId="0" borderId="0" xfId="8" applyFont="1" applyFill="1" applyAlignment="1">
      <alignment horizontal="right"/>
    </xf>
    <xf numFmtId="0" fontId="25" fillId="0" borderId="28" xfId="7" applyFont="1" applyFill="1" applyBorder="1" applyAlignment="1" applyProtection="1">
      <alignment horizontal="center" vertical="center"/>
    </xf>
    <xf numFmtId="0" fontId="35" fillId="0" borderId="6" xfId="8" applyFont="1" applyFill="1" applyBorder="1" applyAlignment="1" applyProtection="1">
      <alignment horizontal="left"/>
      <protection locked="0"/>
    </xf>
    <xf numFmtId="0" fontId="35" fillId="0" borderId="26" xfId="8" applyFont="1" applyFill="1" applyBorder="1" applyAlignment="1">
      <alignment horizontal="right"/>
    </xf>
    <xf numFmtId="0" fontId="35" fillId="0" borderId="5" xfId="8" applyFont="1" applyFill="1" applyBorder="1" applyAlignment="1" applyProtection="1">
      <alignment horizontal="left"/>
      <protection locked="0"/>
    </xf>
    <xf numFmtId="0" fontId="35" fillId="0" borderId="1" xfId="8" applyFont="1" applyFill="1" applyBorder="1" applyAlignment="1">
      <alignment horizontal="right"/>
    </xf>
    <xf numFmtId="0" fontId="35" fillId="0" borderId="5" xfId="8" applyFont="1" applyFill="1" applyBorder="1" applyProtection="1">
      <protection locked="0"/>
    </xf>
    <xf numFmtId="0" fontId="20" fillId="0" borderId="28" xfId="8" applyFont="1" applyFill="1" applyBorder="1" applyAlignment="1">
      <alignment horizontal="center" vertical="center" wrapText="1"/>
    </xf>
    <xf numFmtId="3" fontId="35" fillId="0" borderId="148" xfId="8" applyNumberFormat="1" applyFont="1" applyFill="1" applyBorder="1" applyProtection="1">
      <protection locked="0"/>
    </xf>
    <xf numFmtId="3" fontId="35" fillId="0" borderId="29" xfId="8" applyNumberFormat="1" applyFont="1" applyFill="1" applyBorder="1" applyProtection="1">
      <protection locked="0"/>
    </xf>
    <xf numFmtId="0" fontId="35" fillId="0" borderId="5" xfId="8" applyFont="1" applyFill="1" applyBorder="1" applyAlignment="1" applyProtection="1">
      <alignment horizontal="left" wrapText="1"/>
      <protection locked="0"/>
    </xf>
    <xf numFmtId="2" fontId="35" fillId="0" borderId="18" xfId="8" applyNumberFormat="1" applyFill="1" applyBorder="1"/>
    <xf numFmtId="2" fontId="35" fillId="0" borderId="18" xfId="8" applyNumberFormat="1" applyFill="1" applyBorder="1" applyAlignment="1">
      <alignment horizontal="center"/>
    </xf>
    <xf numFmtId="0" fontId="35" fillId="0" borderId="60" xfId="8" applyFont="1" applyFill="1" applyBorder="1" applyProtection="1">
      <protection locked="0"/>
    </xf>
    <xf numFmtId="0" fontId="35" fillId="0" borderId="19" xfId="8" applyFont="1" applyFill="1" applyBorder="1" applyAlignment="1">
      <alignment horizontal="right"/>
    </xf>
    <xf numFmtId="3" fontId="35" fillId="0" borderId="58" xfId="8" applyNumberFormat="1" applyFont="1" applyFill="1" applyBorder="1" applyProtection="1">
      <protection locked="0"/>
    </xf>
    <xf numFmtId="2" fontId="35" fillId="0" borderId="20" xfId="8" applyNumberFormat="1" applyFill="1" applyBorder="1" applyAlignment="1">
      <alignment horizontal="center"/>
    </xf>
    <xf numFmtId="2" fontId="35" fillId="0" borderId="17" xfId="8" applyNumberFormat="1" applyFill="1" applyBorder="1"/>
    <xf numFmtId="0" fontId="35" fillId="0" borderId="12" xfId="8" applyFill="1" applyBorder="1"/>
    <xf numFmtId="49" fontId="23" fillId="0" borderId="49" xfId="6" applyNumberFormat="1" applyFont="1" applyFill="1" applyBorder="1" applyAlignment="1" applyProtection="1">
      <alignment horizontal="left" vertical="center" wrapText="1" indent="1"/>
    </xf>
    <xf numFmtId="0" fontId="22" fillId="0" borderId="28" xfId="0" applyFont="1" applyBorder="1" applyAlignment="1" applyProtection="1">
      <alignment horizontal="left" vertical="center" wrapText="1" indent="1"/>
    </xf>
    <xf numFmtId="0" fontId="22" fillId="0" borderId="28" xfId="0" applyFont="1" applyBorder="1" applyAlignment="1" applyProtection="1">
      <alignment wrapText="1"/>
    </xf>
    <xf numFmtId="0" fontId="20" fillId="0" borderId="160" xfId="0" applyFont="1" applyBorder="1" applyAlignment="1" applyProtection="1">
      <alignment vertical="top" wrapText="1"/>
    </xf>
    <xf numFmtId="0" fontId="22" fillId="0" borderId="10" xfId="0" applyFont="1" applyBorder="1" applyAlignment="1" applyProtection="1">
      <alignment horizontal="left" vertical="center" wrapText="1" indent="1"/>
    </xf>
    <xf numFmtId="0" fontId="22" fillId="0" borderId="10" xfId="0" applyFont="1" applyBorder="1" applyAlignment="1" applyProtection="1">
      <alignment vertical="center" wrapText="1"/>
    </xf>
    <xf numFmtId="0" fontId="22" fillId="0" borderId="19" xfId="0" applyFont="1" applyBorder="1" applyAlignment="1" applyProtection="1">
      <alignment horizontal="left" vertical="center" wrapText="1" indent="1"/>
    </xf>
    <xf numFmtId="0" fontId="22" fillId="0" borderId="10" xfId="0" applyFont="1" applyBorder="1" applyAlignment="1" applyProtection="1">
      <alignment wrapText="1"/>
    </xf>
    <xf numFmtId="0" fontId="20" fillId="0" borderId="157" xfId="0" applyFont="1" applyBorder="1" applyAlignment="1" applyProtection="1">
      <alignment vertical="top" wrapText="1"/>
    </xf>
    <xf numFmtId="164" fontId="6" fillId="0" borderId="157" xfId="6" applyNumberFormat="1" applyFont="1" applyFill="1" applyBorder="1" applyAlignment="1" applyProtection="1">
      <alignment horizontal="right" vertical="center" wrapText="1"/>
    </xf>
    <xf numFmtId="164" fontId="25" fillId="0" borderId="25" xfId="6" applyNumberFormat="1" applyFont="1" applyFill="1" applyBorder="1" applyAlignment="1" applyProtection="1">
      <alignment horizontal="right" vertical="center" wrapText="1"/>
    </xf>
    <xf numFmtId="164" fontId="27" fillId="0" borderId="12" xfId="0" applyNumberFormat="1" applyFont="1" applyFill="1" applyBorder="1" applyAlignment="1">
      <alignment vertical="center" wrapText="1"/>
    </xf>
    <xf numFmtId="49" fontId="23" fillId="0" borderId="162" xfId="6" applyNumberFormat="1" applyFont="1" applyFill="1" applyBorder="1" applyAlignment="1" applyProtection="1">
      <alignment horizontal="left" vertical="center" wrapText="1" indent="1"/>
    </xf>
    <xf numFmtId="49" fontId="23" fillId="0" borderId="163" xfId="6" applyNumberFormat="1" applyFont="1" applyFill="1" applyBorder="1" applyAlignment="1" applyProtection="1">
      <alignment horizontal="left" vertical="center" wrapText="1" indent="1"/>
    </xf>
    <xf numFmtId="0" fontId="22" fillId="0" borderId="164" xfId="0" applyFont="1" applyBorder="1" applyAlignment="1" applyProtection="1">
      <alignment horizontal="left" vertical="center" wrapText="1" indent="1"/>
    </xf>
    <xf numFmtId="0" fontId="22" fillId="0" borderId="165" xfId="0" applyFont="1" applyBorder="1" applyAlignment="1" applyProtection="1">
      <alignment horizontal="left" vertical="center" wrapText="1" indent="1"/>
    </xf>
    <xf numFmtId="0" fontId="22" fillId="0" borderId="166" xfId="0" applyFont="1" applyBorder="1" applyAlignment="1" applyProtection="1">
      <alignment vertical="center" wrapText="1"/>
    </xf>
    <xf numFmtId="0" fontId="22" fillId="0" borderId="166" xfId="0" applyFont="1" applyBorder="1" applyAlignment="1" applyProtection="1">
      <alignment horizontal="left" vertical="center" wrapText="1" indent="1"/>
    </xf>
    <xf numFmtId="164" fontId="36" fillId="0" borderId="161" xfId="6" applyNumberFormat="1" applyFont="1" applyFill="1" applyBorder="1" applyAlignment="1" applyProtection="1">
      <alignment horizontal="right" vertical="center" wrapText="1"/>
    </xf>
    <xf numFmtId="164" fontId="36" fillId="0" borderId="157" xfId="6" applyNumberFormat="1" applyFont="1" applyFill="1" applyBorder="1" applyAlignment="1" applyProtection="1">
      <alignment horizontal="right" vertical="center" wrapText="1"/>
    </xf>
    <xf numFmtId="0" fontId="22" fillId="0" borderId="10" xfId="0" applyFont="1" applyBorder="1" applyAlignment="1" applyProtection="1">
      <alignment horizontal="left" wrapText="1" indent="1"/>
    </xf>
    <xf numFmtId="164" fontId="25" fillId="0" borderId="166" xfId="6" applyNumberFormat="1" applyFont="1" applyFill="1" applyBorder="1" applyAlignment="1" applyProtection="1">
      <alignment horizontal="right" vertical="center" wrapText="1"/>
    </xf>
    <xf numFmtId="164" fontId="36" fillId="0" borderId="160" xfId="6" applyNumberFormat="1" applyFont="1" applyFill="1" applyBorder="1" applyAlignment="1" applyProtection="1">
      <alignment horizontal="right" vertical="center" wrapText="1"/>
    </xf>
    <xf numFmtId="0" fontId="22" fillId="0" borderId="28" xfId="0" applyFont="1" applyBorder="1" applyAlignment="1" applyProtection="1">
      <alignment vertical="center" wrapText="1"/>
    </xf>
    <xf numFmtId="0" fontId="22" fillId="0" borderId="160" xfId="0" applyFont="1" applyBorder="1" applyAlignment="1" applyProtection="1">
      <alignment vertical="top" wrapText="1"/>
    </xf>
    <xf numFmtId="0" fontId="15" fillId="0" borderId="95" xfId="0" applyFont="1" applyFill="1" applyBorder="1" applyAlignment="1">
      <alignment horizontal="left" vertical="center" wrapText="1" indent="4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center" vertical="top"/>
    </xf>
    <xf numFmtId="0" fontId="67" fillId="0" borderId="0" xfId="0" applyFont="1" applyAlignment="1">
      <alignment horizontal="justify"/>
    </xf>
    <xf numFmtId="0" fontId="63" fillId="0" borderId="0" xfId="0" applyFont="1" applyAlignment="1">
      <alignment horizontal="justify"/>
    </xf>
    <xf numFmtId="0" fontId="68" fillId="0" borderId="0" xfId="0" applyFont="1" applyAlignment="1">
      <alignment horizontal="justify"/>
    </xf>
    <xf numFmtId="0" fontId="63" fillId="0" borderId="0" xfId="0" applyFont="1" applyAlignment="1">
      <alignment horizontal="center"/>
    </xf>
    <xf numFmtId="0" fontId="67" fillId="0" borderId="0" xfId="0" applyFont="1" applyAlignment="1">
      <alignment horizontal="justify" vertical="top"/>
    </xf>
    <xf numFmtId="0" fontId="63" fillId="0" borderId="0" xfId="0" applyFont="1" applyAlignment="1">
      <alignment horizontal="justify" vertical="top"/>
    </xf>
    <xf numFmtId="0" fontId="68" fillId="0" borderId="0" xfId="0" applyFont="1" applyAlignment="1">
      <alignment horizontal="justify" vertical="top"/>
    </xf>
    <xf numFmtId="0" fontId="63" fillId="0" borderId="0" xfId="0" applyFont="1" applyAlignment="1">
      <alignment horizontal="center" vertical="top"/>
    </xf>
    <xf numFmtId="0" fontId="65" fillId="0" borderId="0" xfId="0" applyFont="1" applyAlignment="1">
      <alignment horizontal="left" vertical="top" wrapText="1"/>
    </xf>
    <xf numFmtId="0" fontId="65" fillId="0" borderId="0" xfId="0" applyFont="1" applyAlignment="1">
      <alignment horizontal="center" wrapText="1"/>
    </xf>
    <xf numFmtId="0" fontId="63" fillId="0" borderId="0" xfId="0" applyFont="1" applyAlignment="1">
      <alignment horizontal="right" vertical="top"/>
    </xf>
    <xf numFmtId="0" fontId="63" fillId="0" borderId="0" xfId="0" applyFont="1" applyAlignment="1">
      <alignment horizontal="right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right" vertical="top" wrapText="1"/>
    </xf>
    <xf numFmtId="0" fontId="63" fillId="0" borderId="0" xfId="0" applyFont="1" applyAlignment="1">
      <alignment horizontal="right" indent="5"/>
    </xf>
    <xf numFmtId="0" fontId="63" fillId="0" borderId="0" xfId="0" applyFont="1" applyAlignment="1">
      <alignment horizontal="right" vertical="top" indent="5"/>
    </xf>
    <xf numFmtId="0" fontId="69" fillId="0" borderId="0" xfId="0" applyFont="1" applyAlignment="1">
      <alignment horizontal="right" vertical="top" wrapText="1"/>
    </xf>
    <xf numFmtId="0" fontId="0" fillId="0" borderId="135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54" fillId="0" borderId="5" xfId="6" applyFont="1" applyFill="1" applyBorder="1"/>
    <xf numFmtId="0" fontId="54" fillId="0" borderId="1" xfId="6" applyFont="1" applyFill="1" applyBorder="1"/>
    <xf numFmtId="164" fontId="22" fillId="0" borderId="8" xfId="0" applyNumberFormat="1" applyFont="1" applyBorder="1" applyAlignment="1" applyProtection="1">
      <alignment horizontal="right" vertical="center" wrapText="1"/>
    </xf>
    <xf numFmtId="164" fontId="0" fillId="0" borderId="18" xfId="0" applyNumberFormat="1" applyFill="1" applyBorder="1" applyAlignment="1">
      <alignment vertical="center" wrapText="1"/>
    </xf>
    <xf numFmtId="2" fontId="35" fillId="0" borderId="18" xfId="8" applyNumberFormat="1" applyFill="1" applyBorder="1" applyAlignment="1"/>
    <xf numFmtId="0" fontId="7" fillId="0" borderId="58" xfId="0" applyFont="1" applyFill="1" applyBorder="1" applyAlignment="1" applyProtection="1">
      <alignment vertical="center" wrapText="1"/>
    </xf>
    <xf numFmtId="49" fontId="7" fillId="0" borderId="63" xfId="0" applyNumberFormat="1" applyFont="1" applyFill="1" applyBorder="1" applyAlignment="1" applyProtection="1">
      <alignment vertical="center"/>
    </xf>
    <xf numFmtId="49" fontId="7" fillId="0" borderId="24" xfId="0" applyNumberFormat="1" applyFont="1" applyFill="1" applyBorder="1" applyAlignment="1" applyProtection="1">
      <alignment horizontal="centerContinuous" vertical="center"/>
    </xf>
    <xf numFmtId="164" fontId="28" fillId="0" borderId="115" xfId="6" applyNumberFormat="1" applyFont="1" applyFill="1" applyBorder="1" applyAlignment="1" applyProtection="1">
      <alignment horizontal="right" vertical="center" wrapText="1"/>
    </xf>
    <xf numFmtId="164" fontId="24" fillId="0" borderId="126" xfId="6" applyNumberFormat="1" applyFont="1" applyFill="1" applyBorder="1" applyAlignment="1" applyProtection="1">
      <alignment horizontal="right" vertical="center" wrapText="1"/>
      <protection locked="0"/>
    </xf>
    <xf numFmtId="164" fontId="27" fillId="0" borderId="81" xfId="6" applyNumberFormat="1" applyFont="1" applyFill="1" applyBorder="1" applyAlignment="1" applyProtection="1">
      <alignment horizontal="right" vertical="center" wrapText="1"/>
    </xf>
    <xf numFmtId="164" fontId="27" fillId="0" borderId="131" xfId="6" applyNumberFormat="1" applyFont="1" applyFill="1" applyBorder="1" applyAlignment="1" applyProtection="1">
      <alignment horizontal="right" vertical="center" wrapText="1"/>
    </xf>
    <xf numFmtId="164" fontId="17" fillId="0" borderId="75" xfId="6" applyNumberFormat="1" applyFont="1" applyFill="1" applyBorder="1" applyAlignment="1" applyProtection="1">
      <alignment horizontal="right" vertical="center" wrapText="1"/>
      <protection locked="0"/>
    </xf>
    <xf numFmtId="164" fontId="17" fillId="0" borderId="86" xfId="6" applyNumberFormat="1" applyFont="1" applyFill="1" applyBorder="1" applyAlignment="1" applyProtection="1">
      <alignment horizontal="right" vertical="center" wrapText="1"/>
      <protection locked="0"/>
    </xf>
    <xf numFmtId="0" fontId="0" fillId="0" borderId="21" xfId="0" applyFont="1" applyBorder="1"/>
    <xf numFmtId="3" fontId="55" fillId="0" borderId="21" xfId="0" applyNumberFormat="1" applyFont="1" applyBorder="1"/>
    <xf numFmtId="0" fontId="37" fillId="0" borderId="0" xfId="0" applyFont="1"/>
    <xf numFmtId="3" fontId="61" fillId="0" borderId="0" xfId="0" applyNumberFormat="1" applyFont="1"/>
    <xf numFmtId="3" fontId="60" fillId="0" borderId="0" xfId="0" applyNumberFormat="1" applyFont="1"/>
    <xf numFmtId="0" fontId="72" fillId="0" borderId="0" xfId="0" applyFont="1" applyFill="1" applyAlignment="1">
      <alignment horizontal="left" vertical="top" wrapText="1"/>
    </xf>
    <xf numFmtId="3" fontId="72" fillId="0" borderId="0" xfId="0" applyNumberFormat="1" applyFont="1" applyFill="1" applyAlignment="1">
      <alignment horizontal="right" vertical="top" wrapText="1"/>
    </xf>
    <xf numFmtId="0" fontId="73" fillId="0" borderId="0" xfId="0" applyFont="1" applyFill="1" applyAlignment="1">
      <alignment horizontal="left" vertical="top" wrapText="1"/>
    </xf>
    <xf numFmtId="3" fontId="73" fillId="0" borderId="0" xfId="0" applyNumberFormat="1" applyFont="1" applyFill="1" applyAlignment="1">
      <alignment horizontal="right" vertical="top" wrapText="1"/>
    </xf>
    <xf numFmtId="0" fontId="10" fillId="0" borderId="0" xfId="0" applyFont="1" applyBorder="1" applyAlignment="1">
      <alignment horizontal="center" wrapText="1"/>
    </xf>
    <xf numFmtId="3" fontId="19" fillId="0" borderId="0" xfId="0" applyNumberFormat="1" applyFont="1" applyBorder="1" applyAlignment="1">
      <alignment wrapText="1"/>
    </xf>
    <xf numFmtId="0" fontId="54" fillId="0" borderId="0" xfId="0" applyFont="1"/>
    <xf numFmtId="0" fontId="74" fillId="5" borderId="0" xfId="0" applyFont="1" applyFill="1" applyAlignment="1">
      <alignment horizontal="center" vertical="top" wrapText="1"/>
    </xf>
    <xf numFmtId="0" fontId="50" fillId="0" borderId="148" xfId="0" applyFont="1" applyBorder="1" applyAlignment="1" applyProtection="1">
      <alignment vertical="center" wrapText="1"/>
      <protection locked="0"/>
    </xf>
    <xf numFmtId="0" fontId="50" fillId="0" borderId="2" xfId="0" applyFont="1" applyBorder="1" applyAlignment="1" applyProtection="1">
      <alignment vertical="top" wrapText="1"/>
      <protection locked="0"/>
    </xf>
    <xf numFmtId="3" fontId="50" fillId="0" borderId="55" xfId="0" applyNumberFormat="1" applyFont="1" applyFill="1" applyBorder="1" applyAlignment="1" applyProtection="1">
      <alignment horizontal="right" vertical="center"/>
      <protection locked="0"/>
    </xf>
    <xf numFmtId="3" fontId="50" fillId="0" borderId="24" xfId="0" applyNumberFormat="1" applyFont="1" applyFill="1" applyBorder="1" applyAlignment="1" applyProtection="1">
      <alignment horizontal="right" vertical="center"/>
      <protection locked="0"/>
    </xf>
    <xf numFmtId="0" fontId="50" fillId="0" borderId="29" xfId="0" applyFont="1" applyBorder="1" applyAlignment="1" applyProtection="1">
      <alignment vertical="center"/>
      <protection locked="0"/>
    </xf>
    <xf numFmtId="0" fontId="50" fillId="0" borderId="1" xfId="0" applyFont="1" applyBorder="1" applyAlignment="1" applyProtection="1">
      <alignment vertical="top" wrapText="1"/>
      <protection locked="0"/>
    </xf>
    <xf numFmtId="3" fontId="50" fillId="0" borderId="29" xfId="0" applyNumberFormat="1" applyFont="1" applyFill="1" applyBorder="1" applyAlignment="1" applyProtection="1">
      <alignment horizontal="right" vertical="center"/>
      <protection locked="0"/>
    </xf>
    <xf numFmtId="3" fontId="50" fillId="0" borderId="18" xfId="0" applyNumberFormat="1" applyFont="1" applyFill="1" applyBorder="1" applyAlignment="1" applyProtection="1">
      <alignment horizontal="right" vertical="center"/>
      <protection locked="0"/>
    </xf>
    <xf numFmtId="0" fontId="50" fillId="0" borderId="29" xfId="0" applyFont="1" applyBorder="1" applyAlignment="1" applyProtection="1">
      <alignment vertical="center" wrapText="1"/>
      <protection locked="0"/>
    </xf>
    <xf numFmtId="0" fontId="50" fillId="0" borderId="4" xfId="0" applyFont="1" applyBorder="1" applyAlignment="1" applyProtection="1">
      <alignment vertical="top" wrapText="1"/>
      <protection locked="0"/>
    </xf>
    <xf numFmtId="164" fontId="17" fillId="0" borderId="1" xfId="0" applyNumberFormat="1" applyFont="1" applyFill="1" applyBorder="1" applyAlignment="1" applyProtection="1">
      <alignment horizontal="center" vertical="center" wrapText="1"/>
    </xf>
    <xf numFmtId="3" fontId="78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79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 applyFill="1"/>
    <xf numFmtId="164" fontId="10" fillId="0" borderId="0" xfId="6" applyNumberFormat="1" applyFill="1"/>
    <xf numFmtId="164" fontId="2" fillId="0" borderId="0" xfId="0" applyNumberFormat="1" applyFont="1" applyFill="1" applyAlignment="1">
      <alignment vertical="center" wrapText="1"/>
    </xf>
    <xf numFmtId="164" fontId="13" fillId="0" borderId="0" xfId="6" applyNumberFormat="1" applyFont="1" applyFill="1"/>
    <xf numFmtId="0" fontId="50" fillId="0" borderId="0" xfId="0" applyFont="1" applyBorder="1" applyAlignment="1" applyProtection="1">
      <alignment vertical="center" wrapText="1"/>
      <protection locked="0"/>
    </xf>
    <xf numFmtId="0" fontId="50" fillId="0" borderId="30" xfId="0" applyFont="1" applyBorder="1" applyAlignment="1" applyProtection="1">
      <alignment vertical="top" wrapText="1"/>
      <protection locked="0"/>
    </xf>
    <xf numFmtId="3" fontId="75" fillId="0" borderId="0" xfId="0" applyNumberFormat="1" applyFont="1" applyFill="1" applyAlignment="1">
      <alignment horizontal="right" vertical="top" wrapText="1"/>
    </xf>
    <xf numFmtId="3" fontId="76" fillId="0" borderId="0" xfId="0" applyNumberFormat="1" applyFont="1" applyFill="1" applyAlignment="1">
      <alignment horizontal="right" vertical="top" wrapText="1"/>
    </xf>
    <xf numFmtId="0" fontId="75" fillId="0" borderId="0" xfId="0" applyFont="1" applyFill="1" applyAlignment="1">
      <alignment horizontal="left" vertical="top" wrapText="1"/>
    </xf>
    <xf numFmtId="0" fontId="76" fillId="0" borderId="0" xfId="0" applyFont="1" applyFill="1" applyAlignment="1">
      <alignment horizontal="left" vertical="top" wrapText="1"/>
    </xf>
    <xf numFmtId="0" fontId="77" fillId="5" borderId="0" xfId="0" applyFont="1" applyFill="1" applyAlignment="1">
      <alignment horizontal="center" vertical="top" wrapText="1"/>
    </xf>
    <xf numFmtId="164" fontId="10" fillId="0" borderId="0" xfId="6" applyNumberFormat="1" applyFont="1" applyFill="1"/>
    <xf numFmtId="170" fontId="63" fillId="0" borderId="1" xfId="1" applyNumberFormat="1" applyFont="1" applyFill="1" applyBorder="1" applyAlignment="1" applyProtection="1">
      <protection locked="0"/>
    </xf>
    <xf numFmtId="3" fontId="13" fillId="0" borderId="1" xfId="6" applyNumberFormat="1" applyFont="1" applyFill="1" applyBorder="1" applyAlignment="1" applyProtection="1">
      <protection locked="0"/>
    </xf>
    <xf numFmtId="3" fontId="36" fillId="0" borderId="93" xfId="6" applyNumberFormat="1" applyFont="1" applyFill="1" applyBorder="1" applyAlignment="1" applyProtection="1">
      <alignment horizontal="right" vertical="center" wrapText="1"/>
    </xf>
    <xf numFmtId="3" fontId="36" fillId="0" borderId="161" xfId="6" applyNumberFormat="1" applyFont="1" applyFill="1" applyBorder="1" applyAlignment="1" applyProtection="1">
      <alignment horizontal="right" vertical="center" wrapText="1"/>
    </xf>
    <xf numFmtId="164" fontId="24" fillId="0" borderId="172" xfId="6" applyNumberFormat="1" applyFont="1" applyFill="1" applyBorder="1" applyAlignment="1" applyProtection="1">
      <alignment vertical="center" wrapText="1"/>
    </xf>
    <xf numFmtId="164" fontId="24" fillId="0" borderId="173" xfId="6" applyNumberFormat="1" applyFont="1" applyFill="1" applyBorder="1" applyAlignment="1" applyProtection="1">
      <alignment vertical="center" wrapText="1"/>
    </xf>
    <xf numFmtId="164" fontId="24" fillId="0" borderId="165" xfId="6" applyNumberFormat="1" applyFont="1" applyFill="1" applyBorder="1" applyAlignment="1" applyProtection="1">
      <alignment vertical="center" wrapText="1"/>
    </xf>
    <xf numFmtId="164" fontId="4" fillId="0" borderId="0" xfId="6" applyNumberFormat="1" applyFont="1" applyFill="1" applyBorder="1" applyAlignment="1" applyProtection="1">
      <alignment horizontal="right" vertical="center" wrapText="1"/>
    </xf>
    <xf numFmtId="3" fontId="6" fillId="0" borderId="161" xfId="6" applyNumberFormat="1" applyFont="1" applyFill="1" applyBorder="1" applyAlignment="1" applyProtection="1">
      <alignment horizontal="right" vertical="center" wrapText="1"/>
    </xf>
    <xf numFmtId="0" fontId="10" fillId="0" borderId="1" xfId="6" applyFont="1" applyFill="1" applyBorder="1" applyAlignment="1">
      <alignment horizontal="right" vertical="center"/>
    </xf>
    <xf numFmtId="164" fontId="28" fillId="0" borderId="30" xfId="0" applyNumberFormat="1" applyFont="1" applyFill="1" applyBorder="1" applyAlignment="1" applyProtection="1">
      <alignment horizontal="right" vertical="center" wrapText="1"/>
    </xf>
    <xf numFmtId="164" fontId="28" fillId="0" borderId="26" xfId="0" applyNumberFormat="1" applyFont="1" applyFill="1" applyBorder="1" applyAlignment="1" applyProtection="1">
      <alignment horizontal="right" vertical="center" wrapText="1"/>
    </xf>
    <xf numFmtId="0" fontId="13" fillId="5" borderId="1" xfId="6" applyFont="1" applyFill="1" applyBorder="1" applyProtection="1">
      <protection locked="0"/>
    </xf>
    <xf numFmtId="0" fontId="13" fillId="5" borderId="1" xfId="6" applyFont="1" applyFill="1" applyBorder="1"/>
    <xf numFmtId="0" fontId="13" fillId="5" borderId="26" xfId="6" applyFont="1" applyFill="1" applyBorder="1" applyProtection="1">
      <protection locked="0"/>
    </xf>
    <xf numFmtId="0" fontId="13" fillId="5" borderId="4" xfId="6" applyFont="1" applyFill="1" applyBorder="1" applyProtection="1">
      <protection locked="0"/>
    </xf>
    <xf numFmtId="3" fontId="13" fillId="5" borderId="1" xfId="6" applyNumberFormat="1" applyFont="1" applyFill="1" applyBorder="1" applyProtection="1">
      <protection locked="0"/>
    </xf>
    <xf numFmtId="3" fontId="13" fillId="5" borderId="26" xfId="6" applyNumberFormat="1" applyFont="1" applyFill="1" applyBorder="1" applyProtection="1">
      <protection locked="0"/>
    </xf>
    <xf numFmtId="3" fontId="13" fillId="5" borderId="4" xfId="6" applyNumberFormat="1" applyFont="1" applyFill="1" applyBorder="1" applyProtection="1">
      <protection locked="0"/>
    </xf>
    <xf numFmtId="0" fontId="0" fillId="0" borderId="21" xfId="0" applyFill="1" applyBorder="1"/>
    <xf numFmtId="3" fontId="31" fillId="0" borderId="174" xfId="0" applyNumberFormat="1" applyFont="1" applyBorder="1"/>
    <xf numFmtId="3" fontId="31" fillId="0" borderId="175" xfId="0" applyNumberFormat="1" applyFont="1" applyBorder="1"/>
    <xf numFmtId="164" fontId="27" fillId="0" borderId="0" xfId="6" applyNumberFormat="1" applyFont="1" applyFill="1" applyBorder="1" applyAlignment="1" applyProtection="1">
      <alignment horizontal="right" vertical="center" wrapText="1"/>
    </xf>
    <xf numFmtId="3" fontId="50" fillId="0" borderId="20" xfId="0" applyNumberFormat="1" applyFont="1" applyFill="1" applyBorder="1" applyAlignment="1" applyProtection="1">
      <alignment horizontal="right" vertical="center"/>
      <protection locked="0"/>
    </xf>
    <xf numFmtId="2" fontId="0" fillId="0" borderId="34" xfId="7" applyNumberFormat="1" applyFont="1" applyFill="1" applyBorder="1" applyAlignment="1" applyProtection="1">
      <alignment horizontal="right" vertical="center"/>
      <protection locked="0"/>
    </xf>
    <xf numFmtId="164" fontId="10" fillId="0" borderId="0" xfId="0" applyNumberFormat="1" applyFont="1" applyFill="1" applyAlignment="1">
      <alignment vertical="center" wrapText="1"/>
    </xf>
    <xf numFmtId="164" fontId="10" fillId="0" borderId="0" xfId="0" applyNumberFormat="1" applyFont="1" applyFill="1" applyAlignment="1" applyProtection="1">
      <alignment horizontal="center" vertical="center" wrapText="1"/>
    </xf>
    <xf numFmtId="164" fontId="10" fillId="0" borderId="0" xfId="0" applyNumberFormat="1" applyFont="1" applyFill="1" applyAlignment="1" applyProtection="1">
      <alignment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19" fillId="0" borderId="0" xfId="0" applyNumberFormat="1" applyFont="1" applyFill="1" applyAlignment="1">
      <alignment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170" fontId="63" fillId="0" borderId="18" xfId="1" applyNumberFormat="1" applyFont="1" applyFill="1" applyBorder="1" applyAlignment="1" applyProtection="1">
      <protection locked="0"/>
    </xf>
    <xf numFmtId="164" fontId="18" fillId="0" borderId="176" xfId="0" applyNumberFormat="1" applyFont="1" applyFill="1" applyBorder="1" applyAlignment="1" applyProtection="1">
      <alignment vertical="center"/>
      <protection locked="0"/>
    </xf>
    <xf numFmtId="164" fontId="17" fillId="0" borderId="177" xfId="0" applyNumberFormat="1" applyFont="1" applyFill="1" applyBorder="1" applyAlignment="1" applyProtection="1">
      <alignment vertical="center"/>
    </xf>
    <xf numFmtId="0" fontId="0" fillId="0" borderId="107" xfId="0" applyFill="1" applyBorder="1"/>
    <xf numFmtId="3" fontId="17" fillId="0" borderId="98" xfId="0" applyNumberFormat="1" applyFont="1" applyFill="1" applyBorder="1" applyAlignment="1" applyProtection="1">
      <alignment vertical="center"/>
    </xf>
    <xf numFmtId="3" fontId="17" fillId="0" borderId="98" xfId="0" quotePrefix="1" applyNumberFormat="1" applyFont="1" applyFill="1" applyBorder="1" applyAlignment="1" applyProtection="1">
      <alignment vertical="center"/>
    </xf>
    <xf numFmtId="3" fontId="17" fillId="0" borderId="98" xfId="0" quotePrefix="1" applyNumberFormat="1" applyFont="1" applyFill="1" applyBorder="1" applyAlignment="1" applyProtection="1">
      <alignment horizontal="center" vertical="center"/>
    </xf>
    <xf numFmtId="169" fontId="23" fillId="0" borderId="95" xfId="7" applyNumberFormat="1" applyFont="1" applyFill="1" applyBorder="1" applyAlignment="1" applyProtection="1">
      <alignment vertical="center"/>
      <protection locked="0"/>
    </xf>
    <xf numFmtId="169" fontId="23" fillId="0" borderId="18" xfId="7" applyNumberFormat="1" applyFont="1" applyFill="1" applyBorder="1" applyAlignment="1" applyProtection="1">
      <alignment vertical="center"/>
      <protection locked="0"/>
    </xf>
    <xf numFmtId="164" fontId="13" fillId="0" borderId="179" xfId="6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76" xfId="6" applyNumberFormat="1" applyFont="1" applyFill="1" applyBorder="1" applyAlignment="1" applyProtection="1">
      <alignment horizontal="right" vertical="center" wrapText="1"/>
    </xf>
    <xf numFmtId="164" fontId="4" fillId="0" borderId="76" xfId="6" applyNumberFormat="1" applyFont="1" applyFill="1" applyBorder="1" applyAlignment="1" applyProtection="1">
      <alignment vertical="center" wrapText="1"/>
    </xf>
    <xf numFmtId="164" fontId="4" fillId="0" borderId="28" xfId="6" applyNumberFormat="1" applyFont="1" applyFill="1" applyBorder="1" applyAlignment="1" applyProtection="1">
      <alignment vertical="center" wrapText="1"/>
    </xf>
    <xf numFmtId="164" fontId="4" fillId="0" borderId="50" xfId="6" applyNumberFormat="1" applyFont="1" applyFill="1" applyBorder="1" applyAlignment="1" applyProtection="1">
      <alignment horizontal="right" vertical="center" wrapText="1"/>
    </xf>
    <xf numFmtId="164" fontId="13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71" xfId="6" applyNumberFormat="1" applyFont="1" applyFill="1" applyBorder="1" applyAlignment="1" applyProtection="1">
      <alignment horizontal="right" vertical="center" wrapText="1"/>
    </xf>
    <xf numFmtId="164" fontId="4" fillId="0" borderId="0" xfId="6" applyNumberFormat="1" applyFont="1" applyFill="1" applyBorder="1" applyAlignment="1" applyProtection="1">
      <alignment horizontal="centerContinuous" vertical="center"/>
    </xf>
    <xf numFmtId="2" fontId="1" fillId="0" borderId="0" xfId="6" applyNumberFormat="1" applyFont="1" applyFill="1"/>
    <xf numFmtId="0" fontId="1" fillId="0" borderId="0" xfId="6" applyFont="1" applyFill="1"/>
    <xf numFmtId="164" fontId="37" fillId="0" borderId="21" xfId="6" applyNumberFormat="1" applyFont="1" applyFill="1" applyBorder="1" applyAlignment="1" applyProtection="1">
      <alignment vertical="center"/>
    </xf>
    <xf numFmtId="0" fontId="4" fillId="0" borderId="19" xfId="6" applyFont="1" applyFill="1" applyBorder="1" applyAlignment="1" applyProtection="1">
      <alignment horizontal="center" vertical="center" wrapText="1"/>
    </xf>
    <xf numFmtId="0" fontId="4" fillId="0" borderId="58" xfId="6" applyFont="1" applyFill="1" applyBorder="1" applyAlignment="1" applyProtection="1">
      <alignment horizontal="center" vertical="center" wrapText="1"/>
    </xf>
    <xf numFmtId="0" fontId="4" fillId="0" borderId="77" xfId="6" applyFont="1" applyFill="1" applyBorder="1" applyAlignment="1" applyProtection="1">
      <alignment horizontal="center" vertical="center" wrapText="1"/>
    </xf>
    <xf numFmtId="0" fontId="4" fillId="0" borderId="78" xfId="6" applyFont="1" applyFill="1" applyBorder="1" applyAlignment="1" applyProtection="1">
      <alignment horizontal="center" vertical="center" wrapText="1"/>
    </xf>
    <xf numFmtId="0" fontId="4" fillId="0" borderId="39" xfId="6" applyFont="1" applyFill="1" applyBorder="1" applyAlignment="1" applyProtection="1">
      <alignment horizontal="center" vertical="center" wrapText="1"/>
    </xf>
    <xf numFmtId="0" fontId="4" fillId="0" borderId="10" xfId="6" applyFont="1" applyFill="1" applyBorder="1" applyAlignment="1" applyProtection="1">
      <alignment horizontal="center" vertical="center" wrapText="1"/>
    </xf>
    <xf numFmtId="0" fontId="4" fillId="0" borderId="28" xfId="6" applyFont="1" applyFill="1" applyBorder="1" applyAlignment="1" applyProtection="1">
      <alignment horizontal="center" vertical="center" wrapText="1"/>
    </xf>
    <xf numFmtId="1" fontId="27" fillId="0" borderId="32" xfId="6" applyNumberFormat="1" applyFont="1" applyFill="1" applyBorder="1" applyAlignment="1">
      <alignment horizontal="center"/>
    </xf>
    <xf numFmtId="0" fontId="4" fillId="0" borderId="78" xfId="6" applyFont="1" applyFill="1" applyBorder="1" applyAlignment="1" applyProtection="1">
      <alignment horizontal="left" vertical="center" wrapText="1"/>
    </xf>
    <xf numFmtId="2" fontId="27" fillId="0" borderId="32" xfId="6" applyNumberFormat="1" applyFont="1" applyFill="1" applyBorder="1"/>
    <xf numFmtId="49" fontId="4" fillId="0" borderId="77" xfId="6" applyNumberFormat="1" applyFont="1" applyFill="1" applyBorder="1" applyAlignment="1" applyProtection="1">
      <alignment horizontal="left" vertical="center" wrapText="1" indent="1"/>
    </xf>
    <xf numFmtId="0" fontId="4" fillId="0" borderId="78" xfId="6" applyFont="1" applyFill="1" applyBorder="1" applyAlignment="1" applyProtection="1">
      <alignment horizontal="left" vertical="center" wrapText="1" indent="1"/>
    </xf>
    <xf numFmtId="49" fontId="13" fillId="0" borderId="66" xfId="6" applyNumberFormat="1" applyFont="1" applyFill="1" applyBorder="1" applyAlignment="1" applyProtection="1">
      <alignment horizontal="left" vertical="center" wrapText="1" indent="1"/>
    </xf>
    <xf numFmtId="0" fontId="63" fillId="0" borderId="67" xfId="0" applyFont="1" applyBorder="1" applyAlignment="1" applyProtection="1">
      <alignment horizontal="left" wrapText="1" indent="1"/>
    </xf>
    <xf numFmtId="49" fontId="13" fillId="0" borderId="68" xfId="6" applyNumberFormat="1" applyFont="1" applyFill="1" applyBorder="1" applyAlignment="1" applyProtection="1">
      <alignment horizontal="left" vertical="center" wrapText="1" indent="1"/>
    </xf>
    <xf numFmtId="0" fontId="63" fillId="0" borderId="69" xfId="0" applyFont="1" applyBorder="1" applyAlignment="1" applyProtection="1">
      <alignment horizontal="left" wrapText="1" indent="1"/>
    </xf>
    <xf numFmtId="49" fontId="13" fillId="0" borderId="70" xfId="6" applyNumberFormat="1" applyFont="1" applyFill="1" applyBorder="1" applyAlignment="1" applyProtection="1">
      <alignment horizontal="left" vertical="center" wrapText="1" indent="1"/>
    </xf>
    <xf numFmtId="0" fontId="63" fillId="0" borderId="71" xfId="0" applyFont="1" applyBorder="1" applyAlignment="1" applyProtection="1">
      <alignment horizontal="left" wrapText="1" indent="1"/>
    </xf>
    <xf numFmtId="164" fontId="4" fillId="0" borderId="71" xfId="6" applyNumberFormat="1" applyFont="1" applyFill="1" applyBorder="1" applyAlignment="1" applyProtection="1">
      <alignment horizontal="right" vertical="center" wrapText="1"/>
    </xf>
    <xf numFmtId="49" fontId="4" fillId="0" borderId="74" xfId="6" applyNumberFormat="1" applyFont="1" applyFill="1" applyBorder="1" applyAlignment="1" applyProtection="1">
      <alignment horizontal="left" vertical="center" wrapText="1" indent="1"/>
    </xf>
    <xf numFmtId="0" fontId="43" fillId="0" borderId="75" xfId="0" applyFont="1" applyBorder="1" applyAlignment="1" applyProtection="1">
      <alignment horizontal="left" vertical="center" wrapText="1" indent="1"/>
    </xf>
    <xf numFmtId="164" fontId="27" fillId="0" borderId="75" xfId="6" applyNumberFormat="1" applyFont="1" applyFill="1" applyBorder="1" applyAlignment="1" applyProtection="1">
      <alignment horizontal="right" vertical="center" wrapText="1"/>
      <protection locked="0"/>
    </xf>
    <xf numFmtId="164" fontId="27" fillId="0" borderId="119" xfId="6" applyNumberFormat="1" applyFont="1" applyFill="1" applyBorder="1" applyAlignment="1" applyProtection="1">
      <alignment horizontal="right" vertical="center" wrapText="1"/>
      <protection locked="0"/>
    </xf>
    <xf numFmtId="49" fontId="13" fillId="0" borderId="72" xfId="6" applyNumberFormat="1" applyFont="1" applyFill="1" applyBorder="1" applyAlignment="1" applyProtection="1">
      <alignment horizontal="left" vertical="center" wrapText="1" indent="1"/>
    </xf>
    <xf numFmtId="0" fontId="63" fillId="0" borderId="73" xfId="0" applyFont="1" applyBorder="1" applyAlignment="1" applyProtection="1">
      <alignment horizontal="left" wrapText="1" indent="1"/>
    </xf>
    <xf numFmtId="164" fontId="13" fillId="0" borderId="73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117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115" xfId="6" applyNumberFormat="1" applyFont="1" applyFill="1" applyBorder="1" applyAlignment="1" applyProtection="1">
      <alignment horizontal="right" vertical="center" wrapText="1"/>
      <protection locked="0"/>
    </xf>
    <xf numFmtId="49" fontId="8" fillId="0" borderId="79" xfId="6" applyNumberFormat="1" applyFont="1" applyFill="1" applyBorder="1" applyAlignment="1" applyProtection="1">
      <alignment horizontal="left" vertical="center" wrapText="1" indent="1"/>
    </xf>
    <xf numFmtId="0" fontId="67" fillId="0" borderId="80" xfId="0" applyFont="1" applyBorder="1" applyAlignment="1" applyProtection="1">
      <alignment horizontal="left" wrapText="1" indent="1"/>
    </xf>
    <xf numFmtId="164" fontId="8" fillId="0" borderId="80" xfId="6" applyNumberFormat="1" applyFont="1" applyFill="1" applyBorder="1" applyAlignment="1" applyProtection="1">
      <alignment horizontal="right" vertical="center" wrapText="1"/>
      <protection locked="0"/>
    </xf>
    <xf numFmtId="164" fontId="8" fillId="0" borderId="126" xfId="6" applyNumberFormat="1" applyFont="1" applyFill="1" applyBorder="1" applyAlignment="1" applyProtection="1">
      <alignment horizontal="right" vertical="center" wrapText="1"/>
      <protection locked="0"/>
    </xf>
    <xf numFmtId="0" fontId="4" fillId="0" borderId="74" xfId="6" applyFont="1" applyFill="1" applyBorder="1" applyAlignment="1" applyProtection="1">
      <alignment horizontal="left" vertical="center" wrapText="1" indent="1"/>
    </xf>
    <xf numFmtId="0" fontId="4" fillId="0" borderId="75" xfId="6" applyFont="1" applyFill="1" applyBorder="1" applyAlignment="1" applyProtection="1">
      <alignment horizontal="left" vertical="center" wrapText="1" indent="1"/>
    </xf>
    <xf numFmtId="164" fontId="27" fillId="0" borderId="73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73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117" xfId="6" applyNumberFormat="1" applyFont="1" applyFill="1" applyBorder="1" applyAlignment="1" applyProtection="1">
      <alignment horizontal="right" vertical="center" wrapText="1"/>
      <protection locked="0"/>
    </xf>
    <xf numFmtId="164" fontId="4" fillId="0" borderId="69" xfId="6" applyNumberFormat="1" applyFont="1" applyFill="1" applyBorder="1" applyAlignment="1" applyProtection="1">
      <alignment horizontal="right" vertical="center" wrapText="1"/>
    </xf>
    <xf numFmtId="164" fontId="4" fillId="0" borderId="115" xfId="6" applyNumberFormat="1" applyFont="1" applyFill="1" applyBorder="1" applyAlignment="1" applyProtection="1">
      <alignment horizontal="right" vertical="center" wrapText="1"/>
    </xf>
    <xf numFmtId="0" fontId="63" fillId="0" borderId="69" xfId="0" applyFont="1" applyBorder="1" applyAlignment="1" applyProtection="1">
      <alignment horizontal="left" vertical="top" wrapText="1" indent="1"/>
    </xf>
    <xf numFmtId="0" fontId="63" fillId="0" borderId="71" xfId="0" applyFont="1" applyBorder="1" applyAlignment="1" applyProtection="1">
      <alignment horizontal="left" vertical="top" wrapText="1" indent="1"/>
    </xf>
    <xf numFmtId="164" fontId="13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125" xfId="6" applyNumberFormat="1" applyFont="1" applyFill="1" applyBorder="1" applyAlignment="1" applyProtection="1">
      <alignment horizontal="right" vertical="center" wrapText="1"/>
      <protection locked="0"/>
    </xf>
    <xf numFmtId="49" fontId="13" fillId="0" borderId="5" xfId="6" applyNumberFormat="1" applyFont="1" applyFill="1" applyBorder="1" applyAlignment="1" applyProtection="1">
      <alignment horizontal="left" vertical="center" wrapText="1" indent="1"/>
    </xf>
    <xf numFmtId="0" fontId="63" fillId="0" borderId="1" xfId="0" applyFont="1" applyBorder="1" applyAlignment="1" applyProtection="1">
      <alignment horizontal="left" wrapText="1" indent="1"/>
    </xf>
    <xf numFmtId="164" fontId="13" fillId="0" borderId="1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29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15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15" fillId="0" borderId="84" xfId="6" applyNumberFormat="1" applyFont="1" applyFill="1" applyBorder="1" applyAlignment="1" applyProtection="1">
      <alignment horizontal="right" vertical="center" wrapText="1"/>
      <protection locked="0"/>
    </xf>
    <xf numFmtId="49" fontId="8" fillId="0" borderId="68" xfId="6" applyNumberFormat="1" applyFont="1" applyFill="1" applyBorder="1" applyAlignment="1" applyProtection="1">
      <alignment horizontal="left" vertical="center" wrapText="1" indent="1"/>
    </xf>
    <xf numFmtId="0" fontId="67" fillId="0" borderId="69" xfId="0" applyFont="1" applyBorder="1" applyAlignment="1" applyProtection="1">
      <alignment horizontal="left" wrapText="1" indent="1"/>
    </xf>
    <xf numFmtId="49" fontId="63" fillId="0" borderId="69" xfId="0" quotePrefix="1" applyNumberFormat="1" applyFont="1" applyBorder="1" applyAlignment="1" applyProtection="1">
      <alignment horizontal="left" wrapText="1" indent="1"/>
    </xf>
    <xf numFmtId="49" fontId="63" fillId="0" borderId="69" xfId="0" applyNumberFormat="1" applyFont="1" applyBorder="1" applyAlignment="1" applyProtection="1">
      <alignment horizontal="left" wrapText="1" indent="3"/>
    </xf>
    <xf numFmtId="49" fontId="67" fillId="0" borderId="69" xfId="0" applyNumberFormat="1" applyFont="1" applyBorder="1" applyAlignment="1" applyProtection="1">
      <alignment horizontal="left" wrapText="1" indent="3"/>
    </xf>
    <xf numFmtId="0" fontId="63" fillId="0" borderId="69" xfId="0" applyFont="1" applyBorder="1" applyAlignment="1" applyProtection="1">
      <alignment horizontal="left" wrapText="1" indent="3"/>
    </xf>
    <xf numFmtId="164" fontId="1" fillId="0" borderId="69" xfId="6" applyNumberFormat="1" applyFont="1" applyFill="1" applyBorder="1" applyAlignment="1" applyProtection="1">
      <alignment horizontal="right" vertical="center" wrapText="1"/>
    </xf>
    <xf numFmtId="164" fontId="1" fillId="0" borderId="84" xfId="6" applyNumberFormat="1" applyFont="1" applyFill="1" applyBorder="1" applyAlignment="1" applyProtection="1">
      <alignment horizontal="right" vertical="center" wrapText="1"/>
    </xf>
    <xf numFmtId="164" fontId="27" fillId="0" borderId="69" xfId="6" applyNumberFormat="1" applyFont="1" applyFill="1" applyBorder="1" applyAlignment="1" applyProtection="1">
      <alignment horizontal="right" vertical="center" wrapText="1"/>
    </xf>
    <xf numFmtId="164" fontId="27" fillId="0" borderId="84" xfId="6" applyNumberFormat="1" applyFont="1" applyFill="1" applyBorder="1" applyAlignment="1" applyProtection="1">
      <alignment horizontal="right" vertical="center" wrapText="1"/>
    </xf>
    <xf numFmtId="164" fontId="1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85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87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69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115" xfId="6" applyNumberFormat="1" applyFont="1" applyFill="1" applyBorder="1" applyAlignment="1" applyProtection="1">
      <alignment horizontal="right" vertical="center" wrapText="1"/>
      <protection locked="0"/>
    </xf>
    <xf numFmtId="164" fontId="15" fillId="0" borderId="115" xfId="6" applyNumberFormat="1" applyFont="1" applyFill="1" applyBorder="1" applyAlignment="1" applyProtection="1">
      <alignment horizontal="right" vertical="center" wrapText="1"/>
    </xf>
    <xf numFmtId="49" fontId="13" fillId="0" borderId="122" xfId="6" applyNumberFormat="1" applyFont="1" applyFill="1" applyBorder="1" applyAlignment="1" applyProtection="1">
      <alignment horizontal="left" vertical="center" wrapText="1" indent="1"/>
    </xf>
    <xf numFmtId="0" fontId="63" fillId="0" borderId="123" xfId="0" applyFont="1" applyBorder="1" applyAlignment="1" applyProtection="1">
      <alignment horizontal="left" wrapText="1" indent="1"/>
    </xf>
    <xf numFmtId="164" fontId="1" fillId="0" borderId="123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126" xfId="6" applyNumberFormat="1" applyFont="1" applyFill="1" applyBorder="1" applyAlignment="1" applyProtection="1">
      <alignment horizontal="right" vertical="center" wrapText="1"/>
      <protection locked="0"/>
    </xf>
    <xf numFmtId="49" fontId="13" fillId="0" borderId="79" xfId="6" applyNumberFormat="1" applyFont="1" applyFill="1" applyBorder="1" applyAlignment="1" applyProtection="1">
      <alignment horizontal="left" vertical="center" wrapText="1" indent="1"/>
    </xf>
    <xf numFmtId="0" fontId="63" fillId="0" borderId="80" xfId="0" applyFont="1" applyBorder="1" applyAlignment="1" applyProtection="1">
      <alignment horizontal="left" wrapText="1" indent="1"/>
    </xf>
    <xf numFmtId="164" fontId="1" fillId="0" borderId="80" xfId="6" applyNumberFormat="1" applyFont="1" applyFill="1" applyBorder="1" applyAlignment="1" applyProtection="1">
      <alignment horizontal="right" vertical="center" wrapText="1"/>
      <protection locked="0"/>
    </xf>
    <xf numFmtId="164" fontId="27" fillId="0" borderId="73" xfId="6" applyNumberFormat="1" applyFont="1" applyFill="1" applyBorder="1" applyAlignment="1" applyProtection="1">
      <alignment horizontal="right" vertical="center" wrapText="1"/>
    </xf>
    <xf numFmtId="164" fontId="27" fillId="0" borderId="117" xfId="6" applyNumberFormat="1" applyFont="1" applyFill="1" applyBorder="1" applyAlignment="1" applyProtection="1">
      <alignment horizontal="right" vertical="center" wrapText="1"/>
    </xf>
    <xf numFmtId="164" fontId="27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125" xfId="6" applyNumberFormat="1" applyFont="1" applyFill="1" applyBorder="1" applyAlignment="1" applyProtection="1">
      <alignment horizontal="right" vertical="center" wrapText="1"/>
      <protection locked="0"/>
    </xf>
    <xf numFmtId="164" fontId="27" fillId="0" borderId="75" xfId="6" applyNumberFormat="1" applyFont="1" applyFill="1" applyBorder="1" applyAlignment="1" applyProtection="1">
      <alignment horizontal="right" vertical="center" wrapText="1"/>
    </xf>
    <xf numFmtId="164" fontId="27" fillId="0" borderId="119" xfId="6" applyNumberFormat="1" applyFont="1" applyFill="1" applyBorder="1" applyAlignment="1" applyProtection="1">
      <alignment horizontal="right" vertical="center" wrapText="1"/>
    </xf>
    <xf numFmtId="164" fontId="1" fillId="0" borderId="115" xfId="6" applyNumberFormat="1" applyFont="1" applyFill="1" applyBorder="1" applyAlignment="1" applyProtection="1">
      <alignment horizontal="right" vertical="center" wrapText="1"/>
    </xf>
    <xf numFmtId="49" fontId="8" fillId="0" borderId="70" xfId="6" applyNumberFormat="1" applyFont="1" applyFill="1" applyBorder="1" applyAlignment="1" applyProtection="1">
      <alignment horizontal="left" vertical="center" wrapText="1" indent="1"/>
    </xf>
    <xf numFmtId="0" fontId="67" fillId="0" borderId="71" xfId="0" applyFont="1" applyBorder="1" applyAlignment="1" applyProtection="1">
      <alignment horizontal="left" wrapText="1" indent="1"/>
    </xf>
    <xf numFmtId="164" fontId="15" fillId="0" borderId="71" xfId="6" applyNumberFormat="1" applyFont="1" applyFill="1" applyBorder="1" applyAlignment="1" applyProtection="1">
      <alignment horizontal="right" vertical="center" wrapText="1"/>
      <protection locked="0"/>
    </xf>
    <xf numFmtId="164" fontId="15" fillId="0" borderId="125" xfId="6" applyNumberFormat="1" applyFont="1" applyFill="1" applyBorder="1" applyAlignment="1" applyProtection="1">
      <alignment horizontal="right" vertical="center" wrapText="1"/>
      <protection locked="0"/>
    </xf>
    <xf numFmtId="49" fontId="27" fillId="0" borderId="68" xfId="6" applyNumberFormat="1" applyFont="1" applyFill="1" applyBorder="1" applyAlignment="1" applyProtection="1">
      <alignment horizontal="left" vertical="center" wrapText="1" indent="1"/>
    </xf>
    <xf numFmtId="0" fontId="43" fillId="0" borderId="73" xfId="0" applyFont="1" applyFill="1" applyBorder="1" applyAlignment="1" applyProtection="1">
      <alignment horizontal="left" vertical="center" wrapText="1" indent="1"/>
    </xf>
    <xf numFmtId="0" fontId="63" fillId="0" borderId="69" xfId="0" applyFont="1" applyBorder="1" applyAlignment="1" applyProtection="1">
      <alignment wrapText="1"/>
    </xf>
    <xf numFmtId="164" fontId="27" fillId="0" borderId="115" xfId="6" applyNumberFormat="1" applyFont="1" applyFill="1" applyBorder="1" applyAlignment="1" applyProtection="1">
      <alignment horizontal="right" vertical="center" wrapText="1"/>
    </xf>
    <xf numFmtId="0" fontId="43" fillId="0" borderId="69" xfId="0" applyFont="1" applyBorder="1" applyAlignment="1" applyProtection="1">
      <alignment horizontal="left" vertical="center" wrapText="1" indent="1"/>
    </xf>
    <xf numFmtId="49" fontId="4" fillId="0" borderId="91" xfId="6" applyNumberFormat="1" applyFont="1" applyFill="1" applyBorder="1" applyAlignment="1" applyProtection="1">
      <alignment horizontal="left" vertical="center" wrapText="1" indent="1"/>
    </xf>
    <xf numFmtId="0" fontId="43" fillId="0" borderId="90" xfId="0" applyFont="1" applyBorder="1" applyAlignment="1" applyProtection="1">
      <alignment horizontal="left" wrapText="1" indent="1"/>
    </xf>
    <xf numFmtId="164" fontId="27" fillId="0" borderId="90" xfId="6" applyNumberFormat="1" applyFont="1" applyFill="1" applyBorder="1" applyAlignment="1" applyProtection="1">
      <alignment horizontal="right" vertical="center" wrapText="1"/>
    </xf>
    <xf numFmtId="164" fontId="27" fillId="0" borderId="108" xfId="6" applyNumberFormat="1" applyFont="1" applyFill="1" applyBorder="1" applyAlignment="1" applyProtection="1">
      <alignment horizontal="right" vertical="center" wrapText="1"/>
    </xf>
    <xf numFmtId="49" fontId="27" fillId="0" borderId="32" xfId="6" applyNumberFormat="1" applyFont="1" applyFill="1" applyBorder="1" applyAlignment="1" applyProtection="1">
      <alignment horizontal="left" vertical="center" wrapText="1" indent="1"/>
    </xf>
    <xf numFmtId="0" fontId="43" fillId="0" borderId="49" xfId="0" applyFont="1" applyBorder="1" applyAlignment="1" applyProtection="1">
      <alignment horizontal="left" vertical="center" wrapText="1" indent="1"/>
    </xf>
    <xf numFmtId="164" fontId="27" fillId="0" borderId="61" xfId="6" applyNumberFormat="1" applyFont="1" applyFill="1" applyBorder="1" applyAlignment="1" applyProtection="1">
      <alignment horizontal="right" vertical="center" wrapText="1"/>
    </xf>
    <xf numFmtId="0" fontId="43" fillId="0" borderId="49" xfId="0" applyFont="1" applyBorder="1" applyAlignment="1" applyProtection="1">
      <alignment vertical="center" wrapText="1"/>
    </xf>
    <xf numFmtId="0" fontId="43" fillId="0" borderId="81" xfId="0" applyFont="1" applyBorder="1" applyAlignment="1" applyProtection="1">
      <alignment vertical="top" wrapText="1"/>
    </xf>
    <xf numFmtId="164" fontId="37" fillId="0" borderId="21" xfId="6" applyNumberFormat="1" applyFont="1" applyFill="1" applyBorder="1" applyAlignment="1" applyProtection="1"/>
    <xf numFmtId="2" fontId="1" fillId="0" borderId="0" xfId="6" applyNumberFormat="1" applyFont="1" applyFill="1" applyAlignment="1"/>
    <xf numFmtId="0" fontId="1" fillId="0" borderId="0" xfId="6" applyFont="1" applyFill="1" applyAlignment="1"/>
    <xf numFmtId="0" fontId="4" fillId="0" borderId="7" xfId="6" applyFont="1" applyFill="1" applyBorder="1" applyAlignment="1" applyProtection="1">
      <alignment horizontal="centerContinuous" vertical="center" wrapText="1"/>
    </xf>
    <xf numFmtId="0" fontId="4" fillId="0" borderId="2" xfId="6" applyFont="1" applyFill="1" applyBorder="1" applyAlignment="1" applyProtection="1">
      <alignment horizontal="centerContinuous" vertical="center" wrapText="1"/>
    </xf>
    <xf numFmtId="2" fontId="1" fillId="0" borderId="32" xfId="6" applyNumberFormat="1" applyFont="1" applyFill="1" applyBorder="1" applyAlignment="1"/>
    <xf numFmtId="0" fontId="4" fillId="0" borderId="60" xfId="6" applyFont="1" applyFill="1" applyBorder="1" applyAlignment="1" applyProtection="1">
      <alignment horizontal="centerContinuous" vertical="center" wrapText="1"/>
    </xf>
    <xf numFmtId="0" fontId="4" fillId="0" borderId="19" xfId="6" applyFont="1" applyFill="1" applyBorder="1" applyAlignment="1" applyProtection="1">
      <alignment horizontal="centerContinuous" vertical="center" wrapText="1"/>
    </xf>
    <xf numFmtId="0" fontId="4" fillId="0" borderId="20" xfId="6" applyFont="1" applyFill="1" applyBorder="1" applyAlignment="1" applyProtection="1">
      <alignment horizontal="center" vertical="center" wrapText="1"/>
    </xf>
    <xf numFmtId="2" fontId="4" fillId="0" borderId="20" xfId="6" applyNumberFormat="1" applyFont="1" applyFill="1" applyBorder="1" applyAlignment="1" applyProtection="1">
      <alignment horizontal="center" vertical="center" wrapText="1"/>
    </xf>
    <xf numFmtId="0" fontId="4" fillId="0" borderId="8" xfId="6" applyFont="1" applyFill="1" applyBorder="1" applyAlignment="1" applyProtection="1">
      <alignment horizontal="center" vertical="center" wrapText="1"/>
    </xf>
    <xf numFmtId="0" fontId="4" fillId="0" borderId="12" xfId="6" applyFont="1" applyFill="1" applyBorder="1" applyAlignment="1" applyProtection="1">
      <alignment horizontal="center" vertical="center" wrapText="1"/>
    </xf>
    <xf numFmtId="1" fontId="4" fillId="0" borderId="12" xfId="6" applyNumberFormat="1" applyFont="1" applyFill="1" applyBorder="1" applyAlignment="1" applyProtection="1">
      <alignment horizontal="center" vertical="center" wrapText="1"/>
    </xf>
    <xf numFmtId="0" fontId="4" fillId="0" borderId="9" xfId="6" applyFont="1" applyFill="1" applyBorder="1" applyAlignment="1" applyProtection="1">
      <alignment horizontal="left" vertical="center" wrapText="1"/>
    </xf>
    <xf numFmtId="0" fontId="4" fillId="0" borderId="11" xfId="6" applyFont="1" applyFill="1" applyBorder="1" applyAlignment="1" applyProtection="1">
      <alignment vertical="center" wrapText="1"/>
    </xf>
    <xf numFmtId="164" fontId="4" fillId="0" borderId="11" xfId="6" applyNumberFormat="1" applyFont="1" applyFill="1" applyBorder="1" applyAlignment="1" applyProtection="1">
      <alignment horizontal="right" vertical="center" wrapText="1"/>
    </xf>
    <xf numFmtId="164" fontId="4" fillId="0" borderId="23" xfId="6" applyNumberFormat="1" applyFont="1" applyFill="1" applyBorder="1" applyAlignment="1" applyProtection="1">
      <alignment horizontal="right" vertical="center" wrapText="1"/>
    </xf>
    <xf numFmtId="49" fontId="13" fillId="0" borderId="7" xfId="6" applyNumberFormat="1" applyFont="1" applyFill="1" applyBorder="1" applyAlignment="1" applyProtection="1">
      <alignment horizontal="left" vertical="center" wrapText="1"/>
    </xf>
    <xf numFmtId="0" fontId="13" fillId="0" borderId="2" xfId="6" applyFont="1" applyFill="1" applyBorder="1" applyAlignment="1" applyProtection="1">
      <alignment horizontal="left" vertical="center" wrapText="1"/>
    </xf>
    <xf numFmtId="164" fontId="13" fillId="0" borderId="2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24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0" xfId="6" applyNumberFormat="1" applyFont="1" applyFill="1"/>
    <xf numFmtId="49" fontId="13" fillId="0" borderId="5" xfId="6" applyNumberFormat="1" applyFont="1" applyFill="1" applyBorder="1" applyAlignment="1" applyProtection="1">
      <alignment horizontal="left" vertical="center" wrapText="1"/>
    </xf>
    <xf numFmtId="0" fontId="13" fillId="0" borderId="1" xfId="6" applyFont="1" applyFill="1" applyBorder="1" applyAlignment="1" applyProtection="1">
      <alignment horizontal="left" vertical="center" wrapText="1"/>
    </xf>
    <xf numFmtId="164" fontId="13" fillId="0" borderId="18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4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27" xfId="6" applyNumberFormat="1" applyFont="1" applyFill="1" applyBorder="1" applyAlignment="1" applyProtection="1">
      <alignment horizontal="right" vertical="center" wrapText="1"/>
      <protection locked="0"/>
    </xf>
    <xf numFmtId="0" fontId="13" fillId="0" borderId="3" xfId="6" applyFont="1" applyFill="1" applyBorder="1" applyAlignment="1" applyProtection="1">
      <alignment horizontal="left" vertical="center" wrapText="1"/>
    </xf>
    <xf numFmtId="0" fontId="13" fillId="0" borderId="0" xfId="6" applyFont="1" applyFill="1" applyBorder="1" applyAlignment="1" applyProtection="1">
      <alignment horizontal="left" vertical="center" wrapText="1"/>
    </xf>
    <xf numFmtId="49" fontId="15" fillId="0" borderId="5" xfId="6" applyNumberFormat="1" applyFont="1" applyFill="1" applyBorder="1" applyAlignment="1" applyProtection="1">
      <alignment horizontal="left" vertical="center" wrapText="1"/>
    </xf>
    <xf numFmtId="0" fontId="15" fillId="0" borderId="1" xfId="6" applyFont="1" applyFill="1" applyBorder="1" applyAlignment="1" applyProtection="1">
      <alignment horizontal="left"/>
    </xf>
    <xf numFmtId="164" fontId="15" fillId="0" borderId="4" xfId="6" applyNumberFormat="1" applyFont="1" applyFill="1" applyBorder="1" applyAlignment="1" applyProtection="1">
      <alignment horizontal="right" vertical="center" wrapText="1"/>
      <protection locked="0"/>
    </xf>
    <xf numFmtId="164" fontId="15" fillId="0" borderId="27" xfId="6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6" applyFont="1" applyFill="1"/>
    <xf numFmtId="0" fontId="15" fillId="0" borderId="1" xfId="6" applyFont="1" applyFill="1" applyBorder="1" applyAlignment="1" applyProtection="1">
      <alignment horizontal="left" vertical="center" wrapText="1"/>
    </xf>
    <xf numFmtId="49" fontId="15" fillId="0" borderId="37" xfId="6" applyNumberFormat="1" applyFont="1" applyFill="1" applyBorder="1" applyAlignment="1" applyProtection="1">
      <alignment horizontal="left" vertical="center" wrapText="1"/>
    </xf>
    <xf numFmtId="0" fontId="15" fillId="0" borderId="4" xfId="6" applyFont="1" applyFill="1" applyBorder="1" applyAlignment="1" applyProtection="1">
      <alignment horizontal="left" vertical="center" wrapText="1"/>
    </xf>
    <xf numFmtId="49" fontId="15" fillId="0" borderId="16" xfId="6" applyNumberFormat="1" applyFont="1" applyFill="1" applyBorder="1" applyAlignment="1" applyProtection="1">
      <alignment horizontal="left" vertical="center" wrapText="1"/>
    </xf>
    <xf numFmtId="49" fontId="15" fillId="0" borderId="60" xfId="6" applyNumberFormat="1" applyFont="1" applyFill="1" applyBorder="1" applyAlignment="1" applyProtection="1">
      <alignment horizontal="left" vertical="center" wrapText="1"/>
    </xf>
    <xf numFmtId="0" fontId="15" fillId="0" borderId="19" xfId="6" applyFont="1" applyFill="1" applyBorder="1" applyAlignment="1" applyProtection="1">
      <alignment horizontal="left" vertical="center" wrapText="1"/>
    </xf>
    <xf numFmtId="164" fontId="15" fillId="0" borderId="19" xfId="6" applyNumberFormat="1" applyFont="1" applyFill="1" applyBorder="1" applyAlignment="1" applyProtection="1">
      <alignment horizontal="right" vertical="center" wrapText="1"/>
      <protection locked="0"/>
    </xf>
    <xf numFmtId="164" fontId="15" fillId="0" borderId="20" xfId="6" applyNumberFormat="1" applyFont="1" applyFill="1" applyBorder="1" applyAlignment="1" applyProtection="1">
      <alignment horizontal="right" vertical="center" wrapText="1"/>
      <protection locked="0"/>
    </xf>
    <xf numFmtId="2" fontId="15" fillId="0" borderId="128" xfId="6" applyNumberFormat="1" applyFont="1" applyFill="1" applyBorder="1"/>
    <xf numFmtId="0" fontId="4" fillId="0" borderId="8" xfId="6" applyFont="1" applyFill="1" applyBorder="1" applyAlignment="1" applyProtection="1">
      <alignment horizontal="left" vertical="center" wrapText="1"/>
    </xf>
    <xf numFmtId="0" fontId="4" fillId="0" borderId="10" xfId="6" applyFont="1" applyFill="1" applyBorder="1" applyAlignment="1" applyProtection="1">
      <alignment vertical="center" wrapText="1"/>
    </xf>
    <xf numFmtId="164" fontId="4" fillId="0" borderId="10" xfId="6" applyNumberFormat="1" applyFont="1" applyFill="1" applyBorder="1" applyAlignment="1" applyProtection="1">
      <alignment horizontal="right" vertical="center" wrapText="1"/>
    </xf>
    <xf numFmtId="164" fontId="4" fillId="0" borderId="12" xfId="6" applyNumberFormat="1" applyFont="1" applyFill="1" applyBorder="1" applyAlignment="1" applyProtection="1">
      <alignment horizontal="right" vertical="center" wrapText="1"/>
    </xf>
    <xf numFmtId="49" fontId="13" fillId="0" borderId="6" xfId="6" applyNumberFormat="1" applyFont="1" applyFill="1" applyBorder="1" applyAlignment="1" applyProtection="1">
      <alignment horizontal="left" vertical="center" wrapText="1"/>
    </xf>
    <xf numFmtId="164" fontId="13" fillId="0" borderId="26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17" xfId="6" applyNumberFormat="1" applyFont="1" applyFill="1" applyBorder="1" applyAlignment="1" applyProtection="1">
      <alignment horizontal="right" vertical="center" wrapText="1"/>
      <protection locked="0"/>
    </xf>
    <xf numFmtId="0" fontId="13" fillId="0" borderId="4" xfId="6" applyFont="1" applyFill="1" applyBorder="1" applyAlignment="1" applyProtection="1">
      <alignment horizontal="left" vertical="center" wrapText="1"/>
    </xf>
    <xf numFmtId="0" fontId="63" fillId="0" borderId="1" xfId="0" applyFont="1" applyFill="1" applyBorder="1" applyAlignment="1" applyProtection="1">
      <alignment horizontal="left" vertical="center" wrapText="1"/>
    </xf>
    <xf numFmtId="49" fontId="8" fillId="0" borderId="6" xfId="6" applyNumberFormat="1" applyFont="1" applyFill="1" applyBorder="1" applyAlignment="1" applyProtection="1">
      <alignment horizontal="left" vertical="center" wrapText="1"/>
    </xf>
    <xf numFmtId="0" fontId="67" fillId="0" borderId="1" xfId="0" applyFont="1" applyBorder="1" applyAlignment="1" applyProtection="1">
      <alignment horizontal="left" vertical="center" wrapText="1"/>
    </xf>
    <xf numFmtId="164" fontId="15" fillId="0" borderId="1" xfId="6" applyNumberFormat="1" applyFont="1" applyFill="1" applyBorder="1" applyAlignment="1" applyProtection="1">
      <alignment horizontal="right" vertical="center" wrapText="1"/>
      <protection locked="0"/>
    </xf>
    <xf numFmtId="164" fontId="15" fillId="0" borderId="18" xfId="6" applyNumberFormat="1" applyFont="1" applyFill="1" applyBorder="1" applyAlignment="1" applyProtection="1">
      <alignment horizontal="right" vertical="center" wrapText="1"/>
      <protection locked="0"/>
    </xf>
    <xf numFmtId="0" fontId="67" fillId="0" borderId="1" xfId="0" applyFont="1" applyBorder="1" applyAlignment="1" applyProtection="1">
      <alignment horizontal="left" vertical="center" wrapText="1" indent="2"/>
    </xf>
    <xf numFmtId="49" fontId="67" fillId="0" borderId="1" xfId="0" applyNumberFormat="1" applyFont="1" applyBorder="1" applyAlignment="1" applyProtection="1">
      <alignment horizontal="left" vertical="center" wrapText="1" indent="2"/>
    </xf>
    <xf numFmtId="164" fontId="8" fillId="0" borderId="1" xfId="6" applyNumberFormat="1" applyFont="1" applyFill="1" applyBorder="1" applyAlignment="1" applyProtection="1">
      <alignment horizontal="right" vertical="center" wrapText="1"/>
      <protection locked="0"/>
    </xf>
    <xf numFmtId="164" fontId="8" fillId="0" borderId="18" xfId="6" applyNumberFormat="1" applyFont="1" applyFill="1" applyBorder="1" applyAlignment="1" applyProtection="1">
      <alignment horizontal="right" vertical="center" wrapText="1"/>
      <protection locked="0"/>
    </xf>
    <xf numFmtId="49" fontId="8" fillId="0" borderId="1" xfId="6" applyNumberFormat="1" applyFont="1" applyFill="1" applyBorder="1" applyAlignment="1" applyProtection="1">
      <alignment horizontal="left" vertical="center" wrapText="1"/>
    </xf>
    <xf numFmtId="164" fontId="8" fillId="0" borderId="4" xfId="6" applyNumberFormat="1" applyFont="1" applyFill="1" applyBorder="1" applyAlignment="1" applyProtection="1">
      <alignment horizontal="right" vertical="center" wrapText="1"/>
      <protection locked="0"/>
    </xf>
    <xf numFmtId="164" fontId="8" fillId="0" borderId="27" xfId="6" applyNumberFormat="1" applyFont="1" applyFill="1" applyBorder="1" applyAlignment="1" applyProtection="1">
      <alignment horizontal="right" vertical="center" wrapText="1"/>
      <protection locked="0"/>
    </xf>
    <xf numFmtId="49" fontId="8" fillId="0" borderId="4" xfId="6" applyNumberFormat="1" applyFont="1" applyFill="1" applyBorder="1" applyAlignment="1" applyProtection="1">
      <alignment horizontal="left" vertical="center" wrapText="1"/>
    </xf>
    <xf numFmtId="49" fontId="67" fillId="0" borderId="4" xfId="0" applyNumberFormat="1" applyFont="1" applyBorder="1" applyAlignment="1" applyProtection="1">
      <alignment horizontal="left" vertical="center" wrapText="1" indent="2"/>
    </xf>
    <xf numFmtId="0" fontId="37" fillId="0" borderId="10" xfId="6" applyFont="1" applyFill="1" applyBorder="1" applyAlignment="1" applyProtection="1">
      <alignment horizontal="left" vertical="center" wrapText="1"/>
    </xf>
    <xf numFmtId="49" fontId="43" fillId="0" borderId="8" xfId="0" applyNumberFormat="1" applyFont="1" applyBorder="1" applyAlignment="1" applyProtection="1">
      <alignment horizontal="left" vertical="center" wrapText="1"/>
    </xf>
    <xf numFmtId="0" fontId="63" fillId="0" borderId="10" xfId="0" applyFont="1" applyBorder="1" applyAlignment="1" applyProtection="1">
      <alignment horizontal="left" vertical="center" wrapText="1"/>
    </xf>
    <xf numFmtId="49" fontId="63" fillId="0" borderId="6" xfId="0" applyNumberFormat="1" applyFont="1" applyBorder="1" applyAlignment="1" applyProtection="1">
      <alignment horizontal="left" vertical="center" wrapText="1"/>
    </xf>
    <xf numFmtId="0" fontId="63" fillId="0" borderId="26" xfId="0" applyFont="1" applyBorder="1" applyAlignment="1" applyProtection="1">
      <alignment horizontal="left" vertical="center" wrapText="1"/>
    </xf>
    <xf numFmtId="2" fontId="1" fillId="0" borderId="53" xfId="6" applyNumberFormat="1" applyFont="1" applyFill="1" applyBorder="1"/>
    <xf numFmtId="49" fontId="63" fillId="0" borderId="5" xfId="0" applyNumberFormat="1" applyFont="1" applyBorder="1" applyAlignment="1" applyProtection="1">
      <alignment horizontal="left" vertical="center" wrapText="1"/>
    </xf>
    <xf numFmtId="0" fontId="63" fillId="0" borderId="1" xfId="0" applyFont="1" applyBorder="1" applyAlignment="1" applyProtection="1">
      <alignment horizontal="left" vertical="center" wrapText="1"/>
    </xf>
    <xf numFmtId="49" fontId="63" fillId="0" borderId="16" xfId="0" applyNumberFormat="1" applyFont="1" applyBorder="1" applyAlignment="1" applyProtection="1">
      <alignment horizontal="left" vertical="center" wrapText="1"/>
    </xf>
    <xf numFmtId="0" fontId="63" fillId="0" borderId="4" xfId="0" applyFont="1" applyBorder="1" applyAlignment="1" applyProtection="1">
      <alignment horizontal="left" vertical="center" wrapText="1"/>
    </xf>
    <xf numFmtId="164" fontId="13" fillId="0" borderId="10" xfId="6" applyNumberFormat="1" applyFont="1" applyFill="1" applyBorder="1" applyAlignment="1" applyProtection="1">
      <alignment horizontal="right" vertical="center" wrapText="1"/>
      <protection locked="0"/>
    </xf>
    <xf numFmtId="164" fontId="13" fillId="0" borderId="12" xfId="6" applyNumberFormat="1" applyFont="1" applyFill="1" applyBorder="1" applyAlignment="1" applyProtection="1">
      <alignment horizontal="right" vertical="center" wrapText="1"/>
      <protection locked="0"/>
    </xf>
    <xf numFmtId="49" fontId="63" fillId="0" borderId="8" xfId="0" applyNumberFormat="1" applyFont="1" applyBorder="1" applyAlignment="1" applyProtection="1">
      <alignment horizontal="left" vertical="center" wrapText="1"/>
    </xf>
    <xf numFmtId="0" fontId="43" fillId="0" borderId="8" xfId="0" applyFont="1" applyBorder="1" applyAlignment="1" applyProtection="1">
      <alignment horizontal="left" vertical="center" wrapText="1"/>
    </xf>
    <xf numFmtId="0" fontId="43" fillId="0" borderId="10" xfId="0" applyFont="1" applyBorder="1" applyAlignment="1" applyProtection="1">
      <alignment horizontal="left" vertical="center" wrapText="1"/>
    </xf>
    <xf numFmtId="164" fontId="43" fillId="0" borderId="10" xfId="0" applyNumberFormat="1" applyFont="1" applyBorder="1" applyAlignment="1" applyProtection="1">
      <alignment horizontal="right" vertical="center" wrapText="1"/>
    </xf>
    <xf numFmtId="0" fontId="43" fillId="0" borderId="13" xfId="0" applyFont="1" applyBorder="1" applyAlignment="1" applyProtection="1">
      <alignment horizontal="left" vertical="center" wrapText="1"/>
    </xf>
    <xf numFmtId="0" fontId="43" fillId="0" borderId="14" xfId="0" applyFont="1" applyBorder="1" applyAlignment="1" applyProtection="1">
      <alignment horizontal="left" vertical="center" wrapText="1"/>
    </xf>
    <xf numFmtId="0" fontId="1" fillId="0" borderId="0" xfId="6" applyFont="1" applyFill="1" applyProtection="1"/>
    <xf numFmtId="0" fontId="1" fillId="0" borderId="0" xfId="6" applyFont="1" applyFill="1" applyAlignment="1" applyProtection="1">
      <alignment horizontal="right" vertical="center"/>
    </xf>
    <xf numFmtId="0" fontId="27" fillId="0" borderId="0" xfId="6" applyFont="1" applyFill="1" applyAlignment="1" applyProtection="1"/>
    <xf numFmtId="164" fontId="4" fillId="0" borderId="28" xfId="6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6" applyFont="1" applyFill="1" applyAlignment="1">
      <alignment horizontal="right" vertical="center"/>
    </xf>
    <xf numFmtId="164" fontId="4" fillId="0" borderId="180" xfId="6" applyNumberFormat="1" applyFont="1" applyFill="1" applyBorder="1" applyAlignment="1" applyProtection="1">
      <alignment horizontal="right" vertical="center" wrapText="1"/>
    </xf>
    <xf numFmtId="164" fontId="13" fillId="0" borderId="181" xfId="6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14" xfId="6" applyNumberFormat="1" applyFont="1" applyFill="1" applyBorder="1" applyAlignment="1" applyProtection="1">
      <alignment horizontal="right" vertical="center" wrapText="1"/>
      <protection locked="0"/>
    </xf>
    <xf numFmtId="164" fontId="27" fillId="0" borderId="10" xfId="6" applyNumberFormat="1" applyFont="1" applyFill="1" applyBorder="1" applyAlignment="1">
      <alignment horizontal="right" vertical="center"/>
    </xf>
    <xf numFmtId="164" fontId="13" fillId="0" borderId="0" xfId="6" applyNumberFormat="1" applyFont="1" applyFill="1" applyBorder="1" applyAlignment="1" applyProtection="1">
      <alignment horizontal="right" vertical="center" wrapText="1" indent="1"/>
      <protection locked="0"/>
    </xf>
    <xf numFmtId="0" fontId="37" fillId="0" borderId="167" xfId="0" applyFont="1" applyFill="1" applyBorder="1" applyAlignment="1">
      <alignment vertical="center" wrapText="1"/>
    </xf>
    <xf numFmtId="0" fontId="0" fillId="0" borderId="167" xfId="0" applyFont="1" applyFill="1" applyBorder="1" applyAlignment="1">
      <alignment vertical="center" wrapText="1"/>
    </xf>
    <xf numFmtId="0" fontId="0" fillId="0" borderId="95" xfId="0" applyFont="1" applyFill="1" applyBorder="1" applyAlignment="1">
      <alignment vertical="center" wrapText="1"/>
    </xf>
    <xf numFmtId="164" fontId="18" fillId="0" borderId="178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79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03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04" xfId="6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74" xfId="6" applyNumberFormat="1" applyFont="1" applyFill="1" applyBorder="1" applyAlignment="1" applyProtection="1">
      <alignment horizontal="right" vertical="center" wrapText="1"/>
    </xf>
    <xf numFmtId="164" fontId="23" fillId="0" borderId="10" xfId="6" applyNumberFormat="1" applyFont="1" applyFill="1" applyBorder="1"/>
    <xf numFmtId="164" fontId="17" fillId="0" borderId="183" xfId="6" applyNumberFormat="1" applyFont="1" applyFill="1" applyBorder="1" applyAlignment="1" applyProtection="1">
      <alignment horizontal="right" vertical="center" wrapText="1"/>
    </xf>
    <xf numFmtId="164" fontId="59" fillId="0" borderId="112" xfId="6" applyNumberFormat="1" applyFont="1" applyFill="1" applyBorder="1" applyAlignment="1" applyProtection="1">
      <alignment horizontal="right" vertical="center" wrapText="1"/>
    </xf>
    <xf numFmtId="0" fontId="14" fillId="0" borderId="184" xfId="0" applyFont="1" applyFill="1" applyBorder="1" applyAlignment="1" applyProtection="1">
      <alignment horizontal="right" vertical="center" wrapText="1"/>
    </xf>
    <xf numFmtId="164" fontId="1" fillId="0" borderId="73" xfId="6" applyNumberFormat="1" applyFont="1" applyFill="1" applyBorder="1" applyAlignment="1" applyProtection="1">
      <alignment horizontal="right" vertical="center" wrapText="1"/>
    </xf>
    <xf numFmtId="164" fontId="18" fillId="0" borderId="130" xfId="6" applyNumberFormat="1" applyFont="1" applyFill="1" applyBorder="1" applyAlignment="1" applyProtection="1">
      <alignment horizontal="right" vertical="center" wrapText="1"/>
      <protection locked="0"/>
    </xf>
    <xf numFmtId="164" fontId="24" fillId="0" borderId="129" xfId="6" applyNumberFormat="1" applyFont="1" applyFill="1" applyBorder="1" applyAlignment="1" applyProtection="1">
      <alignment horizontal="right" vertical="center" wrapText="1"/>
      <protection locked="0"/>
    </xf>
    <xf numFmtId="3" fontId="29" fillId="0" borderId="12" xfId="6" applyNumberFormat="1" applyFont="1" applyFill="1" applyBorder="1" applyAlignment="1" applyProtection="1">
      <alignment horizontal="right" vertical="center" wrapText="1"/>
    </xf>
    <xf numFmtId="164" fontId="18" fillId="0" borderId="55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57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53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28" xfId="6" applyNumberFormat="1" applyFont="1" applyFill="1" applyBorder="1" applyAlignment="1" applyProtection="1">
      <alignment horizontal="right" vertical="center" wrapText="1"/>
      <protection locked="0"/>
    </xf>
    <xf numFmtId="164" fontId="18" fillId="0" borderId="182" xfId="6" applyNumberFormat="1" applyFont="1" applyFill="1" applyBorder="1" applyAlignment="1" applyProtection="1">
      <alignment horizontal="right" vertical="center" wrapText="1"/>
      <protection locked="0"/>
    </xf>
    <xf numFmtId="170" fontId="63" fillId="5" borderId="1" xfId="1" applyNumberFormat="1" applyFont="1" applyFill="1" applyBorder="1" applyAlignment="1" applyProtection="1">
      <protection locked="0"/>
    </xf>
    <xf numFmtId="170" fontId="63" fillId="5" borderId="26" xfId="1" applyNumberFormat="1" applyFont="1" applyFill="1" applyBorder="1" applyAlignment="1" applyProtection="1">
      <protection locked="0"/>
    </xf>
    <xf numFmtId="0" fontId="0" fillId="5" borderId="26" xfId="6" applyFont="1" applyFill="1" applyBorder="1" applyProtection="1">
      <protection locked="0"/>
    </xf>
    <xf numFmtId="0" fontId="0" fillId="5" borderId="4" xfId="6" applyFont="1" applyFill="1" applyBorder="1" applyProtection="1">
      <protection locked="0"/>
    </xf>
    <xf numFmtId="49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1" xfId="0" applyNumberFormat="1" applyFont="1" applyFill="1" applyBorder="1" applyAlignment="1" applyProtection="1">
      <alignment vertical="center" wrapText="1"/>
      <protection locked="0"/>
    </xf>
    <xf numFmtId="164" fontId="13" fillId="0" borderId="1" xfId="0" applyNumberFormat="1" applyFont="1" applyFill="1" applyBorder="1" applyAlignment="1" applyProtection="1">
      <alignment vertical="center" wrapText="1"/>
      <protection locked="0"/>
    </xf>
    <xf numFmtId="164" fontId="24" fillId="0" borderId="185" xfId="6" applyNumberFormat="1" applyFont="1" applyFill="1" applyBorder="1" applyAlignment="1" applyProtection="1">
      <alignment horizontal="right" vertical="center" wrapText="1"/>
      <protection locked="0"/>
    </xf>
    <xf numFmtId="164" fontId="1" fillId="0" borderId="112" xfId="6" applyNumberFormat="1" applyFont="1" applyFill="1" applyBorder="1" applyAlignment="1" applyProtection="1">
      <alignment horizontal="right" vertical="center" wrapText="1"/>
      <protection locked="0"/>
    </xf>
    <xf numFmtId="164" fontId="27" fillId="0" borderId="113" xfId="6" applyNumberFormat="1" applyFont="1" applyFill="1" applyBorder="1" applyAlignment="1" applyProtection="1">
      <alignment horizontal="right" vertical="center" wrapText="1"/>
    </xf>
    <xf numFmtId="164" fontId="17" fillId="0" borderId="180" xfId="6" applyNumberFormat="1" applyFont="1" applyFill="1" applyBorder="1" applyAlignment="1" applyProtection="1">
      <alignment horizontal="right" vertical="center" wrapText="1"/>
    </xf>
    <xf numFmtId="164" fontId="17" fillId="0" borderId="186" xfId="6" applyNumberFormat="1" applyFont="1" applyFill="1" applyBorder="1" applyAlignment="1" applyProtection="1">
      <alignment horizontal="right" vertical="center" wrapText="1"/>
    </xf>
    <xf numFmtId="164" fontId="17" fillId="0" borderId="187" xfId="6" applyNumberFormat="1" applyFont="1" applyFill="1" applyBorder="1" applyAlignment="1" applyProtection="1">
      <alignment horizontal="right" vertical="center" wrapText="1"/>
    </xf>
    <xf numFmtId="164" fontId="31" fillId="0" borderId="155" xfId="6" applyNumberFormat="1" applyFont="1" applyFill="1" applyBorder="1" applyAlignment="1" applyProtection="1">
      <alignment horizontal="right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3" fontId="80" fillId="0" borderId="0" xfId="0" applyNumberFormat="1" applyFont="1" applyFill="1" applyAlignment="1">
      <alignment horizontal="right" vertical="top" wrapText="1"/>
    </xf>
    <xf numFmtId="164" fontId="56" fillId="0" borderId="0" xfId="0" applyNumberFormat="1" applyFont="1" applyFill="1" applyBorder="1" applyAlignment="1" applyProtection="1">
      <alignment horizontal="right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 applyProtection="1">
      <alignment vertical="center" wrapText="1"/>
    </xf>
    <xf numFmtId="0" fontId="0" fillId="5" borderId="1" xfId="6" applyFont="1" applyFill="1" applyBorder="1" applyProtection="1">
      <protection locked="0"/>
    </xf>
    <xf numFmtId="164" fontId="13" fillId="5" borderId="1" xfId="0" applyNumberFormat="1" applyFont="1" applyFill="1" applyBorder="1" applyAlignment="1">
      <alignment vertical="center" wrapText="1"/>
    </xf>
    <xf numFmtId="164" fontId="19" fillId="0" borderId="1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7" fillId="0" borderId="22" xfId="6" applyFont="1" applyFill="1" applyBorder="1" applyAlignment="1" applyProtection="1">
      <alignment horizontal="center" vertical="center" wrapText="1"/>
    </xf>
    <xf numFmtId="164" fontId="25" fillId="0" borderId="23" xfId="6" applyNumberFormat="1" applyFont="1" applyFill="1" applyBorder="1" applyAlignment="1" applyProtection="1">
      <alignment horizontal="centerContinuous" vertical="center"/>
    </xf>
    <xf numFmtId="0" fontId="7" fillId="0" borderId="4" xfId="6" applyFont="1" applyFill="1" applyBorder="1" applyAlignment="1" applyProtection="1">
      <alignment horizontal="center" vertical="center" wrapText="1"/>
    </xf>
    <xf numFmtId="164" fontId="24" fillId="0" borderId="182" xfId="6" applyNumberFormat="1" applyFont="1" applyFill="1" applyBorder="1" applyAlignment="1" applyProtection="1">
      <alignment horizontal="right" vertical="center" wrapText="1"/>
    </xf>
    <xf numFmtId="0" fontId="13" fillId="0" borderId="182" xfId="6" applyFont="1" applyFill="1" applyBorder="1"/>
    <xf numFmtId="0" fontId="25" fillId="0" borderId="4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26" xfId="0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right" vertical="center"/>
    </xf>
    <xf numFmtId="0" fontId="24" fillId="0" borderId="19" xfId="0" applyFont="1" applyFill="1" applyBorder="1" applyAlignment="1">
      <alignment horizontal="right" vertical="center"/>
    </xf>
    <xf numFmtId="0" fontId="4" fillId="0" borderId="168" xfId="6" applyFont="1" applyFill="1" applyBorder="1" applyAlignment="1" applyProtection="1">
      <alignment horizontal="center" vertical="center" wrapText="1"/>
    </xf>
    <xf numFmtId="0" fontId="4" fillId="0" borderId="169" xfId="6" applyFont="1" applyFill="1" applyBorder="1" applyAlignment="1" applyProtection="1">
      <alignment horizontal="center" vertical="center" wrapText="1"/>
    </xf>
    <xf numFmtId="0" fontId="4" fillId="0" borderId="170" xfId="6" applyFont="1" applyFill="1" applyBorder="1" applyAlignment="1" applyProtection="1">
      <alignment horizontal="center" vertical="center" wrapText="1"/>
    </xf>
    <xf numFmtId="0" fontId="4" fillId="0" borderId="126" xfId="6" applyFont="1" applyFill="1" applyBorder="1" applyAlignment="1" applyProtection="1">
      <alignment horizontal="center" vertical="center" wrapText="1"/>
    </xf>
    <xf numFmtId="164" fontId="27" fillId="0" borderId="55" xfId="6" applyNumberFormat="1" applyFont="1" applyFill="1" applyBorder="1" applyAlignment="1" applyProtection="1">
      <alignment horizontal="center" vertical="center"/>
    </xf>
    <xf numFmtId="164" fontId="27" fillId="0" borderId="56" xfId="6" applyNumberFormat="1" applyFont="1" applyFill="1" applyBorder="1" applyAlignment="1" applyProtection="1">
      <alignment horizontal="center" vertical="center"/>
    </xf>
    <xf numFmtId="164" fontId="27" fillId="0" borderId="57" xfId="6" applyNumberFormat="1" applyFont="1" applyFill="1" applyBorder="1" applyAlignment="1" applyProtection="1">
      <alignment horizontal="center" vertical="center"/>
    </xf>
    <xf numFmtId="2" fontId="4" fillId="0" borderId="44" xfId="6" applyNumberFormat="1" applyFont="1" applyFill="1" applyBorder="1" applyAlignment="1" applyProtection="1">
      <alignment horizontal="center" vertical="center" wrapText="1"/>
    </xf>
    <xf numFmtId="2" fontId="4" fillId="0" borderId="42" xfId="6" applyNumberFormat="1" applyFont="1" applyFill="1" applyBorder="1" applyAlignment="1" applyProtection="1">
      <alignment horizontal="center" vertical="center" wrapText="1"/>
    </xf>
    <xf numFmtId="0" fontId="7" fillId="0" borderId="170" xfId="6" applyFont="1" applyFill="1" applyBorder="1" applyAlignment="1" applyProtection="1">
      <alignment horizontal="center" vertical="center" wrapText="1"/>
    </xf>
    <xf numFmtId="0" fontId="7" fillId="0" borderId="126" xfId="6" applyFont="1" applyFill="1" applyBorder="1" applyAlignment="1" applyProtection="1">
      <alignment horizontal="center" vertical="center" wrapText="1"/>
    </xf>
    <xf numFmtId="0" fontId="7" fillId="0" borderId="168" xfId="6" applyFont="1" applyFill="1" applyBorder="1" applyAlignment="1" applyProtection="1">
      <alignment horizontal="center" vertical="center" wrapText="1"/>
    </xf>
    <xf numFmtId="0" fontId="7" fillId="0" borderId="169" xfId="6" applyFont="1" applyFill="1" applyBorder="1" applyAlignment="1" applyProtection="1">
      <alignment horizontal="center" vertical="center" wrapText="1"/>
    </xf>
    <xf numFmtId="164" fontId="25" fillId="0" borderId="55" xfId="6" applyNumberFormat="1" applyFont="1" applyFill="1" applyBorder="1" applyAlignment="1" applyProtection="1">
      <alignment horizontal="center" vertical="center"/>
    </xf>
    <xf numFmtId="164" fontId="25" fillId="0" borderId="56" xfId="6" applyNumberFormat="1" applyFont="1" applyFill="1" applyBorder="1" applyAlignment="1" applyProtection="1">
      <alignment horizontal="center" vertical="center"/>
    </xf>
    <xf numFmtId="164" fontId="25" fillId="0" borderId="57" xfId="6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Alignment="1" applyProtection="1">
      <alignment horizontal="center" textRotation="180" wrapText="1"/>
    </xf>
    <xf numFmtId="164" fontId="15" fillId="0" borderId="0" xfId="0" applyNumberFormat="1" applyFont="1" applyFill="1" applyAlignment="1" applyProtection="1">
      <alignment horizontal="center" textRotation="180" wrapText="1"/>
      <protection locked="0"/>
    </xf>
    <xf numFmtId="164" fontId="17" fillId="0" borderId="49" xfId="0" applyNumberFormat="1" applyFont="1" applyFill="1" applyBorder="1" applyAlignment="1">
      <alignment horizontal="center" vertical="center" wrapText="1"/>
    </xf>
    <xf numFmtId="164" fontId="17" fillId="0" borderId="38" xfId="0" applyNumberFormat="1" applyFont="1" applyFill="1" applyBorder="1" applyAlignment="1">
      <alignment horizontal="center" vertical="center" wrapText="1"/>
    </xf>
    <xf numFmtId="164" fontId="17" fillId="0" borderId="49" xfId="0" applyNumberFormat="1" applyFont="1" applyFill="1" applyBorder="1" applyAlignment="1">
      <alignment horizontal="center" vertical="center"/>
    </xf>
    <xf numFmtId="164" fontId="17" fillId="0" borderId="38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7" fillId="0" borderId="64" xfId="0" applyNumberFormat="1" applyFont="1" applyFill="1" applyBorder="1" applyAlignment="1">
      <alignment horizontal="center" vertical="center" wrapText="1"/>
    </xf>
    <xf numFmtId="164" fontId="7" fillId="0" borderId="50" xfId="0" applyNumberFormat="1" applyFont="1" applyFill="1" applyBorder="1" applyAlignment="1">
      <alignment horizontal="center" vertical="center" wrapText="1"/>
    </xf>
    <xf numFmtId="164" fontId="7" fillId="0" borderId="8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171" xfId="0" applyNumberFormat="1" applyFont="1" applyFill="1" applyBorder="1" applyAlignment="1">
      <alignment horizontal="center" vertical="center" wrapText="1"/>
    </xf>
    <xf numFmtId="164" fontId="7" fillId="0" borderId="4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Fill="1" applyBorder="1" applyAlignment="1">
      <alignment horizontal="center" vertical="center" wrapText="1"/>
    </xf>
    <xf numFmtId="0" fontId="7" fillId="4" borderId="55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7" fillId="0" borderId="94" xfId="0" applyFont="1" applyFill="1" applyBorder="1" applyAlignment="1" applyProtection="1">
      <alignment horizontal="center" vertical="center"/>
    </xf>
    <xf numFmtId="0" fontId="7" fillId="4" borderId="55" xfId="0" applyFont="1" applyFill="1" applyBorder="1" applyAlignment="1" applyProtection="1">
      <alignment horizontal="center" vertical="center"/>
      <protection locked="0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4" borderId="65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63" xfId="0" quotePrefix="1" applyFont="1" applyFill="1" applyBorder="1" applyAlignment="1" applyProtection="1">
      <alignment horizontal="center" vertical="center"/>
      <protection locked="0"/>
    </xf>
    <xf numFmtId="0" fontId="7" fillId="0" borderId="94" xfId="0" quotePrefix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7" fillId="0" borderId="23" xfId="6" applyFont="1" applyFill="1" applyBorder="1" applyAlignment="1" applyProtection="1">
      <alignment horizontal="center" vertical="center" wrapText="1"/>
    </xf>
    <xf numFmtId="0" fontId="7" fillId="0" borderId="15" xfId="6" applyFont="1" applyFill="1" applyBorder="1" applyAlignment="1" applyProtection="1">
      <alignment horizontal="center" vertical="center" wrapText="1"/>
    </xf>
    <xf numFmtId="164" fontId="25" fillId="0" borderId="43" xfId="6" applyNumberFormat="1" applyFont="1" applyFill="1" applyBorder="1" applyAlignment="1" applyProtection="1">
      <alignment horizontal="center" vertical="center"/>
    </xf>
    <xf numFmtId="164" fontId="25" fillId="0" borderId="43" xfId="6" applyNumberFormat="1" applyFont="1" applyFill="1" applyBorder="1" applyAlignment="1" applyProtection="1">
      <alignment horizontal="center" vertical="center"/>
      <protection locked="0"/>
    </xf>
    <xf numFmtId="164" fontId="25" fillId="0" borderId="56" xfId="6" applyNumberFormat="1" applyFont="1" applyFill="1" applyBorder="1" applyAlignment="1" applyProtection="1">
      <alignment horizontal="center" vertical="center"/>
      <protection locked="0"/>
    </xf>
    <xf numFmtId="164" fontId="25" fillId="0" borderId="57" xfId="6" applyNumberFormat="1" applyFont="1" applyFill="1" applyBorder="1" applyAlignment="1" applyProtection="1">
      <alignment horizontal="center" vertical="center"/>
      <protection locked="0"/>
    </xf>
    <xf numFmtId="164" fontId="17" fillId="0" borderId="49" xfId="0" applyNumberFormat="1" applyFont="1" applyFill="1" applyBorder="1" applyAlignment="1" applyProtection="1">
      <alignment horizontal="center" vertical="center" wrapText="1"/>
    </xf>
    <xf numFmtId="164" fontId="17" fillId="0" borderId="39" xfId="0" applyNumberFormat="1" applyFont="1" applyFill="1" applyBorder="1" applyAlignment="1" applyProtection="1">
      <alignment horizontal="center" vertical="center" wrapText="1"/>
    </xf>
    <xf numFmtId="164" fontId="7" fillId="0" borderId="11" xfId="0" applyNumberFormat="1" applyFont="1" applyFill="1" applyBorder="1" applyAlignment="1" applyProtection="1">
      <alignment horizontal="center" vertic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164" fontId="7" fillId="0" borderId="9" xfId="0" applyNumberFormat="1" applyFont="1" applyFill="1" applyBorder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164" fontId="7" fillId="0" borderId="44" xfId="0" applyNumberFormat="1" applyFont="1" applyFill="1" applyBorder="1" applyAlignment="1" applyProtection="1">
      <alignment horizontal="center" vertical="center" wrapText="1"/>
    </xf>
    <xf numFmtId="164" fontId="7" fillId="0" borderId="42" xfId="0" applyNumberFormat="1" applyFont="1" applyFill="1" applyBorder="1" applyAlignment="1" applyProtection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 wrapText="1"/>
    </xf>
    <xf numFmtId="164" fontId="7" fillId="0" borderId="44" xfId="0" applyNumberFormat="1" applyFont="1" applyFill="1" applyBorder="1" applyAlignment="1">
      <alignment horizontal="center" vertical="center" wrapText="1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39" fillId="0" borderId="0" xfId="8" applyFont="1" applyFill="1" applyAlignment="1">
      <alignment horizontal="center" vertical="center" wrapText="1"/>
    </xf>
    <xf numFmtId="0" fontId="39" fillId="0" borderId="1" xfId="8" applyFont="1" applyFill="1" applyBorder="1" applyAlignment="1">
      <alignment horizontal="center"/>
    </xf>
    <xf numFmtId="3" fontId="50" fillId="0" borderId="0" xfId="0" applyNumberFormat="1" applyFont="1" applyFill="1" applyAlignment="1">
      <alignment horizontal="center" vertical="top" wrapText="1"/>
    </xf>
    <xf numFmtId="3" fontId="52" fillId="0" borderId="29" xfId="0" applyNumberFormat="1" applyFont="1" applyFill="1" applyBorder="1" applyAlignment="1">
      <alignment horizontal="center" wrapText="1"/>
    </xf>
    <xf numFmtId="3" fontId="52" fillId="0" borderId="3" xfId="0" applyNumberFormat="1" applyFont="1" applyFill="1" applyBorder="1" applyAlignment="1">
      <alignment horizontal="center" wrapText="1"/>
    </xf>
    <xf numFmtId="0" fontId="57" fillId="0" borderId="1" xfId="8" applyFont="1" applyFill="1" applyBorder="1" applyAlignment="1">
      <alignment horizontal="center" wrapText="1"/>
    </xf>
    <xf numFmtId="0" fontId="57" fillId="0" borderId="1" xfId="8" applyFont="1" applyFill="1" applyBorder="1" applyAlignment="1">
      <alignment horizontal="center"/>
    </xf>
    <xf numFmtId="3" fontId="51" fillId="0" borderId="29" xfId="0" applyNumberFormat="1" applyFont="1" applyFill="1" applyBorder="1" applyAlignment="1">
      <alignment horizontal="left" wrapText="1"/>
    </xf>
    <xf numFmtId="3" fontId="51" fillId="0" borderId="3" xfId="0" applyNumberFormat="1" applyFont="1" applyFill="1" applyBorder="1" applyAlignment="1">
      <alignment horizontal="left" wrapText="1"/>
    </xf>
    <xf numFmtId="3" fontId="52" fillId="0" borderId="29" xfId="0" applyNumberFormat="1" applyFont="1" applyFill="1" applyBorder="1" applyAlignment="1">
      <alignment horizontal="center"/>
    </xf>
    <xf numFmtId="3" fontId="52" fillId="0" borderId="3" xfId="0" applyNumberFormat="1" applyFont="1" applyFill="1" applyBorder="1" applyAlignment="1">
      <alignment horizontal="center"/>
    </xf>
    <xf numFmtId="0" fontId="52" fillId="0" borderId="29" xfId="8" applyFont="1" applyFill="1" applyBorder="1" applyAlignment="1">
      <alignment horizontal="center"/>
    </xf>
    <xf numFmtId="0" fontId="52" fillId="0" borderId="3" xfId="8" applyFont="1" applyFill="1" applyBorder="1" applyAlignment="1">
      <alignment horizontal="center"/>
    </xf>
    <xf numFmtId="0" fontId="27" fillId="0" borderId="0" xfId="7" applyFont="1" applyFill="1" applyAlignment="1" applyProtection="1">
      <alignment horizontal="center" vertical="center" wrapText="1"/>
    </xf>
    <xf numFmtId="0" fontId="19" fillId="0" borderId="0" xfId="7" applyFont="1" applyFill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</cellXfs>
  <cellStyles count="10">
    <cellStyle name="Ezres" xfId="1" builtinId="3"/>
    <cellStyle name="Ezres 2" xfId="2"/>
    <cellStyle name="Ezres 3" xfId="3"/>
    <cellStyle name="Hiperhivatkozás" xfId="4"/>
    <cellStyle name="Már látott hiperhivatkozás" xfId="5"/>
    <cellStyle name="Normál" xfId="0" builtinId="0"/>
    <cellStyle name="Normál_KVRENMUNKA" xfId="6"/>
    <cellStyle name="Normál_VAGYONK" xfId="7"/>
    <cellStyle name="Normál_VAGYONKIM" xfId="8"/>
    <cellStyle name="Százalék" xfId="9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7"/>
  <sheetViews>
    <sheetView topLeftCell="A74" zoomScale="90" zoomScaleNormal="90" workbookViewId="0">
      <selection activeCell="M126" sqref="M126"/>
    </sheetView>
  </sheetViews>
  <sheetFormatPr defaultRowHeight="12.75"/>
  <cols>
    <col min="1" max="1" width="8.83203125" style="1100" customWidth="1"/>
    <col min="2" max="2" width="62.83203125" style="1100" customWidth="1"/>
    <col min="3" max="3" width="15.1640625" style="1289" customWidth="1"/>
    <col min="4" max="4" width="15.83203125" style="1289" customWidth="1"/>
    <col min="5" max="5" width="14.6640625" style="1289" customWidth="1"/>
    <col min="6" max="6" width="12.1640625" style="1099" customWidth="1"/>
    <col min="7" max="7" width="13" style="1100" bestFit="1" customWidth="1"/>
    <col min="8" max="16384" width="9.33203125" style="1100"/>
  </cols>
  <sheetData>
    <row r="1" spans="1:9" ht="15.95" customHeight="1">
      <c r="A1" s="1098" t="s">
        <v>597</v>
      </c>
      <c r="B1" s="1098"/>
      <c r="C1" s="1098"/>
      <c r="D1" s="1098"/>
      <c r="E1" s="1098"/>
    </row>
    <row r="2" spans="1:9" ht="15.95" customHeight="1" thickBot="1">
      <c r="A2" s="1101" t="s">
        <v>1</v>
      </c>
      <c r="B2" s="1101"/>
      <c r="C2" s="87"/>
      <c r="D2" s="87"/>
      <c r="E2" s="87" t="s">
        <v>628</v>
      </c>
    </row>
    <row r="3" spans="1:9" ht="15.95" customHeight="1">
      <c r="A3" s="1352" t="s">
        <v>268</v>
      </c>
      <c r="B3" s="1350" t="s">
        <v>4</v>
      </c>
      <c r="C3" s="1354" t="s">
        <v>884</v>
      </c>
      <c r="D3" s="1355"/>
      <c r="E3" s="1355"/>
      <c r="F3" s="1357" t="s">
        <v>661</v>
      </c>
    </row>
    <row r="4" spans="1:9" ht="38.1" customHeight="1" thickBot="1">
      <c r="A4" s="1353"/>
      <c r="B4" s="1351"/>
      <c r="C4" s="1102" t="s">
        <v>5</v>
      </c>
      <c r="D4" s="1102" t="s">
        <v>6</v>
      </c>
      <c r="E4" s="1103" t="s">
        <v>7</v>
      </c>
      <c r="F4" s="1358"/>
    </row>
    <row r="5" spans="1:9" s="1" customFormat="1" ht="12" customHeight="1" thickBot="1">
      <c r="A5" s="1104">
        <v>1</v>
      </c>
      <c r="B5" s="1105">
        <v>2</v>
      </c>
      <c r="C5" s="1106">
        <v>3</v>
      </c>
      <c r="D5" s="1107">
        <v>4</v>
      </c>
      <c r="E5" s="1108">
        <v>5</v>
      </c>
      <c r="F5" s="1109">
        <v>6</v>
      </c>
    </row>
    <row r="6" spans="1:9" s="1" customFormat="1" ht="12" customHeight="1" thickBot="1">
      <c r="A6" s="1104" t="s">
        <v>8</v>
      </c>
      <c r="B6" s="1110" t="s">
        <v>440</v>
      </c>
      <c r="C6" s="1093">
        <f>SUM(C15+C7)</f>
        <v>1218307876</v>
      </c>
      <c r="D6" s="1093">
        <f>SUM(D15+D7)</f>
        <v>1270769549</v>
      </c>
      <c r="E6" s="1094">
        <f>SUM(E15+E7)</f>
        <v>1283701939</v>
      </c>
      <c r="F6" s="1111">
        <f t="shared" ref="F6:F15" si="0">E6/D6*100</f>
        <v>101.0176817669401</v>
      </c>
      <c r="I6" s="1294"/>
    </row>
    <row r="7" spans="1:9" s="1" customFormat="1" ht="12" customHeight="1" thickBot="1">
      <c r="A7" s="1112" t="s">
        <v>441</v>
      </c>
      <c r="B7" s="1113" t="s">
        <v>350</v>
      </c>
      <c r="C7" s="1290">
        <f>SUM(C8:C14)</f>
        <v>1084958035</v>
      </c>
      <c r="D7" s="1092">
        <f>SUM(D8:D14)</f>
        <v>1110102387</v>
      </c>
      <c r="E7" s="1095">
        <f>SUM(E8:E14)</f>
        <v>1110102387</v>
      </c>
      <c r="F7" s="1111">
        <f t="shared" si="0"/>
        <v>100</v>
      </c>
      <c r="G7" s="1042"/>
      <c r="I7" s="1294"/>
    </row>
    <row r="8" spans="1:9" s="1" customFormat="1" ht="12" customHeight="1">
      <c r="A8" s="1114" t="s">
        <v>269</v>
      </c>
      <c r="B8" s="1115" t="s">
        <v>270</v>
      </c>
      <c r="C8" s="1158">
        <v>262315807</v>
      </c>
      <c r="D8" s="1158">
        <f t="shared" ref="D8" si="1">SUM(B8:C8)</f>
        <v>262315807</v>
      </c>
      <c r="E8" s="1158">
        <v>262315807</v>
      </c>
      <c r="F8" s="727">
        <f t="shared" si="0"/>
        <v>100</v>
      </c>
      <c r="G8" s="1042"/>
      <c r="I8" s="1294"/>
    </row>
    <row r="9" spans="1:9" s="1" customFormat="1" ht="12" customHeight="1">
      <c r="A9" s="1116" t="s">
        <v>271</v>
      </c>
      <c r="B9" s="1117" t="s">
        <v>351</v>
      </c>
      <c r="C9" s="1158">
        <v>487421944</v>
      </c>
      <c r="D9" s="1158">
        <v>484841851</v>
      </c>
      <c r="E9" s="1158">
        <v>484841851</v>
      </c>
      <c r="F9" s="727">
        <f t="shared" si="0"/>
        <v>100</v>
      </c>
      <c r="G9" s="1042"/>
      <c r="I9" s="1294"/>
    </row>
    <row r="10" spans="1:9" s="1" customFormat="1" ht="25.5">
      <c r="A10" s="1116" t="s">
        <v>722</v>
      </c>
      <c r="B10" s="1117" t="s">
        <v>724</v>
      </c>
      <c r="C10" s="1158">
        <v>167952271</v>
      </c>
      <c r="D10" s="1158">
        <v>168390180</v>
      </c>
      <c r="E10" s="1158">
        <v>168396450</v>
      </c>
      <c r="F10" s="727">
        <f t="shared" si="0"/>
        <v>100.00372349503992</v>
      </c>
      <c r="G10" s="1042"/>
      <c r="I10" s="1294"/>
    </row>
    <row r="11" spans="1:9" s="1" customFormat="1" ht="25.5">
      <c r="A11" s="1116" t="s">
        <v>721</v>
      </c>
      <c r="B11" s="1117" t="s">
        <v>723</v>
      </c>
      <c r="C11" s="1158">
        <v>145369941</v>
      </c>
      <c r="D11" s="1158">
        <v>143230161</v>
      </c>
      <c r="E11" s="1096">
        <v>143223891</v>
      </c>
      <c r="F11" s="727">
        <f t="shared" si="0"/>
        <v>99.995622430390213</v>
      </c>
      <c r="G11" s="1042"/>
      <c r="I11" s="1294"/>
    </row>
    <row r="12" spans="1:9" s="1" customFormat="1" ht="12" customHeight="1">
      <c r="A12" s="1116" t="s">
        <v>274</v>
      </c>
      <c r="B12" s="1117" t="s">
        <v>275</v>
      </c>
      <c r="C12" s="1158">
        <v>21898072</v>
      </c>
      <c r="D12" s="1158">
        <v>23713756</v>
      </c>
      <c r="E12" s="1158">
        <v>23713756</v>
      </c>
      <c r="F12" s="727">
        <f t="shared" si="0"/>
        <v>100</v>
      </c>
      <c r="G12" s="1042"/>
    </row>
    <row r="13" spans="1:9" s="1" customFormat="1" ht="12" customHeight="1">
      <c r="A13" s="1116" t="s">
        <v>276</v>
      </c>
      <c r="B13" s="1117" t="s">
        <v>659</v>
      </c>
      <c r="C13" s="1158"/>
      <c r="D13" s="1158">
        <v>27610632</v>
      </c>
      <c r="E13" s="1158">
        <v>27610632</v>
      </c>
      <c r="F13" s="727">
        <v>0</v>
      </c>
      <c r="G13" s="1042"/>
    </row>
    <row r="14" spans="1:9" s="1" customFormat="1" ht="12" customHeight="1" thickBot="1">
      <c r="A14" s="1118" t="s">
        <v>277</v>
      </c>
      <c r="B14" s="1119" t="s">
        <v>625</v>
      </c>
      <c r="C14" s="1120"/>
      <c r="D14" s="1097"/>
      <c r="E14" s="1097"/>
      <c r="F14" s="727">
        <v>0</v>
      </c>
      <c r="G14" s="1042"/>
    </row>
    <row r="15" spans="1:9" s="1" customFormat="1" ht="12" customHeight="1" thickBot="1">
      <c r="A15" s="1121" t="s">
        <v>442</v>
      </c>
      <c r="B15" s="1122" t="s">
        <v>358</v>
      </c>
      <c r="C15" s="1123">
        <f>SUM(C16:C20)</f>
        <v>133349841</v>
      </c>
      <c r="D15" s="1123">
        <f>SUM(D16:D20)</f>
        <v>160667162</v>
      </c>
      <c r="E15" s="1124">
        <f>SUM(E16:E20)</f>
        <v>173599552</v>
      </c>
      <c r="F15" s="731">
        <f t="shared" si="0"/>
        <v>108.04918057866735</v>
      </c>
      <c r="G15" s="1042"/>
    </row>
    <row r="16" spans="1:9" s="1" customFormat="1" ht="12" customHeight="1">
      <c r="A16" s="1125" t="s">
        <v>278</v>
      </c>
      <c r="B16" s="1126" t="s">
        <v>279</v>
      </c>
      <c r="C16" s="1127"/>
      <c r="D16" s="1127"/>
      <c r="E16" s="1128"/>
      <c r="F16" s="727"/>
      <c r="G16" s="1042"/>
    </row>
    <row r="17" spans="1:7" s="1" customFormat="1" ht="12" customHeight="1">
      <c r="A17" s="1116" t="s">
        <v>280</v>
      </c>
      <c r="B17" s="1117" t="s">
        <v>354</v>
      </c>
      <c r="C17" s="1096"/>
      <c r="D17" s="1096"/>
      <c r="E17" s="1129"/>
      <c r="F17" s="726"/>
      <c r="G17" s="1042"/>
    </row>
    <row r="18" spans="1:7" s="1" customFormat="1" ht="12" customHeight="1">
      <c r="A18" s="1116" t="s">
        <v>281</v>
      </c>
      <c r="B18" s="1117" t="s">
        <v>355</v>
      </c>
      <c r="C18" s="1096"/>
      <c r="D18" s="1096"/>
      <c r="E18" s="1129"/>
      <c r="F18" s="726"/>
    </row>
    <row r="19" spans="1:7" s="1" customFormat="1" ht="12" customHeight="1">
      <c r="A19" s="1116" t="s">
        <v>282</v>
      </c>
      <c r="B19" s="1117" t="s">
        <v>356</v>
      </c>
      <c r="C19" s="1096"/>
      <c r="D19" s="1096"/>
      <c r="E19" s="1129"/>
      <c r="F19" s="726"/>
    </row>
    <row r="20" spans="1:7" s="1" customFormat="1" ht="12" customHeight="1">
      <c r="A20" s="1116" t="s">
        <v>283</v>
      </c>
      <c r="B20" s="1117" t="s">
        <v>357</v>
      </c>
      <c r="C20" s="1091">
        <v>133349841</v>
      </c>
      <c r="D20" s="1096">
        <v>160667162</v>
      </c>
      <c r="E20" s="1129">
        <v>173599552</v>
      </c>
      <c r="F20" s="726">
        <f>E20/D20*100</f>
        <v>108.04918057866735</v>
      </c>
    </row>
    <row r="21" spans="1:7" s="467" customFormat="1" ht="12" customHeight="1" thickBot="1">
      <c r="A21" s="1130" t="s">
        <v>283</v>
      </c>
      <c r="B21" s="1131" t="s">
        <v>415</v>
      </c>
      <c r="C21" s="1132"/>
      <c r="D21" s="1132"/>
      <c r="E21" s="1133"/>
      <c r="F21" s="729"/>
    </row>
    <row r="22" spans="1:7" s="1" customFormat="1" ht="12" customHeight="1" thickBot="1">
      <c r="A22" s="1134" t="s">
        <v>10</v>
      </c>
      <c r="B22" s="1135" t="s">
        <v>359</v>
      </c>
      <c r="C22" s="1123">
        <f>SUM(C23:C27)</f>
        <v>587975500</v>
      </c>
      <c r="D22" s="1123">
        <f>SUM(D23:D27)</f>
        <v>288736500</v>
      </c>
      <c r="E22" s="1124">
        <f>SUM(E23:E27)</f>
        <v>0</v>
      </c>
      <c r="F22" s="731">
        <f>E22/D22*100</f>
        <v>0</v>
      </c>
    </row>
    <row r="23" spans="1:7" s="1" customFormat="1" ht="12" customHeight="1">
      <c r="A23" s="1125" t="s">
        <v>284</v>
      </c>
      <c r="B23" s="1126" t="s">
        <v>285</v>
      </c>
      <c r="C23" s="1137">
        <v>587975500</v>
      </c>
      <c r="D23" s="1137">
        <v>288736500</v>
      </c>
      <c r="E23" s="1138"/>
      <c r="F23" s="727"/>
    </row>
    <row r="24" spans="1:7" s="1" customFormat="1" ht="12" customHeight="1">
      <c r="A24" s="1116" t="s">
        <v>286</v>
      </c>
      <c r="B24" s="1117" t="s">
        <v>360</v>
      </c>
      <c r="C24" s="1139"/>
      <c r="D24" s="1139"/>
      <c r="E24" s="1140"/>
      <c r="F24" s="726"/>
    </row>
    <row r="25" spans="1:7" s="1" customFormat="1" ht="12" customHeight="1">
      <c r="A25" s="1116" t="s">
        <v>287</v>
      </c>
      <c r="B25" s="1141" t="s">
        <v>361</v>
      </c>
      <c r="C25" s="1096"/>
      <c r="D25" s="1096"/>
      <c r="E25" s="1129"/>
      <c r="F25" s="726"/>
    </row>
    <row r="26" spans="1:7" s="1" customFormat="1" ht="12" customHeight="1">
      <c r="A26" s="1118" t="s">
        <v>288</v>
      </c>
      <c r="B26" s="1142" t="s">
        <v>362</v>
      </c>
      <c r="C26" s="1143"/>
      <c r="D26" s="1143"/>
      <c r="E26" s="1144"/>
      <c r="F26" s="726"/>
    </row>
    <row r="27" spans="1:7" s="1" customFormat="1" ht="12" customHeight="1">
      <c r="A27" s="1145" t="s">
        <v>289</v>
      </c>
      <c r="B27" s="1146" t="s">
        <v>363</v>
      </c>
      <c r="C27" s="1147"/>
      <c r="D27" s="1147"/>
      <c r="E27" s="1148"/>
      <c r="F27" s="726">
        <v>0</v>
      </c>
    </row>
    <row r="28" spans="1:7" s="467" customFormat="1" ht="12.75" customHeight="1" thickBot="1">
      <c r="A28" s="1130" t="s">
        <v>289</v>
      </c>
      <c r="B28" s="1131" t="s">
        <v>415</v>
      </c>
      <c r="C28" s="1132"/>
      <c r="D28" s="1132"/>
      <c r="E28" s="1133"/>
      <c r="F28" s="729"/>
    </row>
    <row r="29" spans="1:7" s="1" customFormat="1" ht="12" customHeight="1" thickBot="1">
      <c r="A29" s="1134" t="s">
        <v>11</v>
      </c>
      <c r="B29" s="1135" t="s">
        <v>370</v>
      </c>
      <c r="C29" s="1123">
        <f>SUM(C31+C33+C38)</f>
        <v>169800000</v>
      </c>
      <c r="D29" s="1123">
        <f>SUM(D31+D33+D38)</f>
        <v>169800000</v>
      </c>
      <c r="E29" s="1124">
        <f>SUM(E31+E33+E38)</f>
        <v>188089529</v>
      </c>
      <c r="F29" s="731">
        <f>E29/D29*100</f>
        <v>110.77121849234392</v>
      </c>
    </row>
    <row r="30" spans="1:7" s="1" customFormat="1" ht="12" customHeight="1">
      <c r="A30" s="1125" t="s">
        <v>290</v>
      </c>
      <c r="B30" s="1126" t="s">
        <v>291</v>
      </c>
      <c r="C30" s="1127">
        <v>163500000</v>
      </c>
      <c r="D30" s="1127">
        <v>163500000</v>
      </c>
      <c r="E30" s="1149">
        <v>181164317</v>
      </c>
      <c r="F30" s="727">
        <f>E30/D30*100</f>
        <v>110.80386360856269</v>
      </c>
    </row>
    <row r="31" spans="1:7" s="1" customFormat="1" ht="12" customHeight="1">
      <c r="A31" s="1116" t="s">
        <v>292</v>
      </c>
      <c r="B31" s="1117" t="s">
        <v>293</v>
      </c>
      <c r="C31" s="1150">
        <v>13500000</v>
      </c>
      <c r="D31" s="1150">
        <v>13500000</v>
      </c>
      <c r="E31" s="1151">
        <v>12560689</v>
      </c>
      <c r="F31" s="727">
        <f t="shared" ref="F31:F38" si="2">E31/D31*100</f>
        <v>93.042140740740749</v>
      </c>
    </row>
    <row r="32" spans="1:7" s="467" customFormat="1" ht="12" customHeight="1">
      <c r="A32" s="1152" t="s">
        <v>292</v>
      </c>
      <c r="B32" s="1153" t="s">
        <v>364</v>
      </c>
      <c r="C32" s="1150">
        <v>13500000</v>
      </c>
      <c r="D32" s="1150">
        <v>13500000</v>
      </c>
      <c r="E32" s="1151">
        <v>12560689</v>
      </c>
      <c r="F32" s="727">
        <f t="shared" si="2"/>
        <v>93.042140740740749</v>
      </c>
    </row>
    <row r="33" spans="1:6" s="1" customFormat="1" ht="12" customHeight="1">
      <c r="A33" s="1116" t="s">
        <v>367</v>
      </c>
      <c r="B33" s="1154" t="s">
        <v>368</v>
      </c>
      <c r="C33" s="1150">
        <v>150000000</v>
      </c>
      <c r="D33" s="1150">
        <v>150000000</v>
      </c>
      <c r="E33" s="1151">
        <v>168603628</v>
      </c>
      <c r="F33" s="727">
        <f t="shared" si="2"/>
        <v>112.40241866666668</v>
      </c>
    </row>
    <row r="34" spans="1:6" s="1" customFormat="1" ht="12" customHeight="1">
      <c r="A34" s="1116" t="s">
        <v>294</v>
      </c>
      <c r="B34" s="1155" t="s">
        <v>369</v>
      </c>
      <c r="C34" s="1150">
        <v>150000000</v>
      </c>
      <c r="D34" s="1150">
        <v>150000000</v>
      </c>
      <c r="E34" s="1151">
        <v>168603628</v>
      </c>
      <c r="F34" s="727">
        <f t="shared" si="2"/>
        <v>112.40241866666668</v>
      </c>
    </row>
    <row r="35" spans="1:6" s="467" customFormat="1" ht="12" customHeight="1">
      <c r="A35" s="1152" t="s">
        <v>294</v>
      </c>
      <c r="B35" s="1156" t="s">
        <v>365</v>
      </c>
      <c r="C35" s="1150">
        <v>150000000</v>
      </c>
      <c r="D35" s="1150">
        <v>150000000</v>
      </c>
      <c r="E35" s="1151">
        <v>168603628</v>
      </c>
      <c r="F35" s="727">
        <f t="shared" si="2"/>
        <v>112.40241866666668</v>
      </c>
    </row>
    <row r="36" spans="1:6" s="1" customFormat="1" ht="12" customHeight="1">
      <c r="A36" s="1116" t="s">
        <v>295</v>
      </c>
      <c r="B36" s="1157" t="s">
        <v>296</v>
      </c>
      <c r="C36" s="1158"/>
      <c r="D36" s="1158"/>
      <c r="E36" s="1159"/>
      <c r="F36" s="889" t="s">
        <v>734</v>
      </c>
    </row>
    <row r="37" spans="1:6" s="1" customFormat="1" ht="12" customHeight="1">
      <c r="A37" s="1116" t="s">
        <v>297</v>
      </c>
      <c r="B37" s="1157" t="s">
        <v>298</v>
      </c>
      <c r="C37" s="1160"/>
      <c r="D37" s="1160"/>
      <c r="E37" s="1161"/>
      <c r="F37" s="727"/>
    </row>
    <row r="38" spans="1:6" s="1" customFormat="1" ht="12" customHeight="1" thickBot="1">
      <c r="A38" s="1118" t="s">
        <v>299</v>
      </c>
      <c r="B38" s="1119" t="s">
        <v>300</v>
      </c>
      <c r="C38" s="1162">
        <v>6300000</v>
      </c>
      <c r="D38" s="1162">
        <v>6300000</v>
      </c>
      <c r="E38" s="1163">
        <v>6925212</v>
      </c>
      <c r="F38" s="727">
        <f t="shared" si="2"/>
        <v>109.92400000000001</v>
      </c>
    </row>
    <row r="39" spans="1:6" s="1" customFormat="1" ht="12" customHeight="1" thickBot="1">
      <c r="A39" s="1134" t="s">
        <v>12</v>
      </c>
      <c r="B39" s="1135" t="s">
        <v>371</v>
      </c>
      <c r="C39" s="1123">
        <f>SUM(C40:C49)</f>
        <v>215402459</v>
      </c>
      <c r="D39" s="1123">
        <f>SUM(D40:D49)</f>
        <v>217900379</v>
      </c>
      <c r="E39" s="1124">
        <f>SUM(E40:E50)</f>
        <v>219119999</v>
      </c>
      <c r="F39" s="728">
        <f>E39/D39*100</f>
        <v>100.5597144922818</v>
      </c>
    </row>
    <row r="40" spans="1:6" s="1" customFormat="1" ht="12" customHeight="1">
      <c r="A40" s="1125" t="s">
        <v>301</v>
      </c>
      <c r="B40" s="1126" t="s">
        <v>302</v>
      </c>
      <c r="C40" s="1158">
        <v>20000000</v>
      </c>
      <c r="D40" s="1158">
        <v>20000000</v>
      </c>
      <c r="E40" s="1164">
        <v>20664344</v>
      </c>
      <c r="F40" s="727">
        <f>E40/D40*100</f>
        <v>103.32172</v>
      </c>
    </row>
    <row r="41" spans="1:6" s="1" customFormat="1" ht="12" customHeight="1">
      <c r="A41" s="1116" t="s">
        <v>303</v>
      </c>
      <c r="B41" s="1117" t="s">
        <v>304</v>
      </c>
      <c r="C41" s="1158">
        <v>128838360</v>
      </c>
      <c r="D41" s="1158">
        <v>128838360</v>
      </c>
      <c r="E41" s="1166">
        <v>134447501</v>
      </c>
      <c r="F41" s="727">
        <f>E41/D41*100</f>
        <v>104.3536265130975</v>
      </c>
    </row>
    <row r="42" spans="1:6" s="1" customFormat="1" ht="12" customHeight="1">
      <c r="A42" s="1116" t="s">
        <v>305</v>
      </c>
      <c r="B42" s="1117" t="s">
        <v>306</v>
      </c>
      <c r="C42" s="1158">
        <v>9393200</v>
      </c>
      <c r="D42" s="1158">
        <v>9393200</v>
      </c>
      <c r="E42" s="1166">
        <v>8005115</v>
      </c>
      <c r="F42" s="727">
        <f>E42/D42*100</f>
        <v>85.222448153983734</v>
      </c>
    </row>
    <row r="43" spans="1:6" s="1" customFormat="1" ht="12" customHeight="1">
      <c r="A43" s="1116" t="s">
        <v>307</v>
      </c>
      <c r="B43" s="1117" t="s">
        <v>308</v>
      </c>
      <c r="C43" s="1158"/>
      <c r="D43" s="1158"/>
      <c r="E43" s="1167"/>
      <c r="F43" s="727"/>
    </row>
    <row r="44" spans="1:6" s="1" customFormat="1" ht="12" customHeight="1">
      <c r="A44" s="1116" t="s">
        <v>309</v>
      </c>
      <c r="B44" s="1117" t="s">
        <v>310</v>
      </c>
      <c r="C44" s="1158">
        <v>13327000</v>
      </c>
      <c r="D44" s="1158">
        <v>14114402</v>
      </c>
      <c r="E44" s="1166">
        <v>15072187</v>
      </c>
      <c r="F44" s="727">
        <f>E44/D44*100</f>
        <v>106.78587020548231</v>
      </c>
    </row>
    <row r="45" spans="1:6" s="1" customFormat="1" ht="12" customHeight="1">
      <c r="A45" s="1116" t="s">
        <v>311</v>
      </c>
      <c r="B45" s="1117" t="s">
        <v>312</v>
      </c>
      <c r="C45" s="1158">
        <v>29561864</v>
      </c>
      <c r="D45" s="1158">
        <v>29774462</v>
      </c>
      <c r="E45" s="1166">
        <v>33390721</v>
      </c>
      <c r="F45" s="727">
        <f>E45/D45*100</f>
        <v>112.14550576934019</v>
      </c>
    </row>
    <row r="46" spans="1:6" s="1" customFormat="1" ht="12" customHeight="1">
      <c r="A46" s="1116" t="s">
        <v>313</v>
      </c>
      <c r="B46" s="1117" t="s">
        <v>314</v>
      </c>
      <c r="C46" s="1158">
        <v>14282035</v>
      </c>
      <c r="D46" s="1158">
        <v>14282035</v>
      </c>
      <c r="E46" s="1166"/>
      <c r="F46" s="727">
        <f t="shared" ref="F46:F49" si="3">E46/D46*100</f>
        <v>0</v>
      </c>
    </row>
    <row r="47" spans="1:6" s="1" customFormat="1" ht="12" customHeight="1">
      <c r="A47" s="1116" t="s">
        <v>315</v>
      </c>
      <c r="B47" s="1117" t="s">
        <v>316</v>
      </c>
      <c r="C47" s="1165"/>
      <c r="D47" s="1165"/>
      <c r="E47" s="1166">
        <v>22425</v>
      </c>
      <c r="F47" s="727">
        <v>0</v>
      </c>
    </row>
    <row r="48" spans="1:6" s="1" customFormat="1" ht="12" customHeight="1">
      <c r="A48" s="1116" t="s">
        <v>317</v>
      </c>
      <c r="B48" s="1117" t="s">
        <v>318</v>
      </c>
      <c r="C48" s="1165"/>
      <c r="D48" s="1165"/>
      <c r="E48" s="1166"/>
      <c r="F48" s="727">
        <v>0</v>
      </c>
    </row>
    <row r="49" spans="1:6" s="1" customFormat="1" ht="12" customHeight="1">
      <c r="A49" s="1168" t="s">
        <v>319</v>
      </c>
      <c r="B49" s="1169" t="s">
        <v>626</v>
      </c>
      <c r="C49" s="1170"/>
      <c r="D49" s="1170">
        <v>1497920</v>
      </c>
      <c r="E49" s="1171">
        <v>1497920</v>
      </c>
      <c r="F49" s="727">
        <f t="shared" si="3"/>
        <v>100</v>
      </c>
    </row>
    <row r="50" spans="1:6" s="1" customFormat="1" ht="12" customHeight="1" thickBot="1">
      <c r="A50" s="1172" t="s">
        <v>636</v>
      </c>
      <c r="B50" s="1173" t="s">
        <v>637</v>
      </c>
      <c r="C50" s="1174"/>
      <c r="D50" s="1174"/>
      <c r="E50" s="1166">
        <v>6019786</v>
      </c>
      <c r="F50" s="727">
        <v>0</v>
      </c>
    </row>
    <row r="51" spans="1:6" s="1" customFormat="1" ht="12" customHeight="1" thickBot="1">
      <c r="A51" s="1134" t="s">
        <v>13</v>
      </c>
      <c r="B51" s="1135" t="s">
        <v>372</v>
      </c>
      <c r="C51" s="1123">
        <f>SUM(C52:C56)</f>
        <v>89000000</v>
      </c>
      <c r="D51" s="1123">
        <f>SUM(D52:D56)</f>
        <v>89000000</v>
      </c>
      <c r="E51" s="1124">
        <f>SUM(E52:E56)</f>
        <v>26794259</v>
      </c>
      <c r="F51" s="728">
        <f>E51/D51*100</f>
        <v>30.105908988764046</v>
      </c>
    </row>
    <row r="52" spans="1:6" s="1" customFormat="1" ht="12" customHeight="1">
      <c r="A52" s="1125" t="s">
        <v>322</v>
      </c>
      <c r="B52" s="1126" t="s">
        <v>323</v>
      </c>
      <c r="C52" s="1175"/>
      <c r="D52" s="1175"/>
      <c r="E52" s="1176"/>
      <c r="F52" s="727"/>
    </row>
    <row r="53" spans="1:6" s="1" customFormat="1" ht="12" customHeight="1">
      <c r="A53" s="1116" t="s">
        <v>324</v>
      </c>
      <c r="B53" s="1117" t="s">
        <v>325</v>
      </c>
      <c r="C53" s="1158">
        <v>89000000</v>
      </c>
      <c r="D53" s="1165">
        <v>89000000</v>
      </c>
      <c r="E53" s="1166">
        <v>26549378</v>
      </c>
      <c r="F53" s="726">
        <f>E53/D53*100</f>
        <v>29.830761797752807</v>
      </c>
    </row>
    <row r="54" spans="1:6" s="1" customFormat="1" ht="12" customHeight="1">
      <c r="A54" s="1116" t="s">
        <v>326</v>
      </c>
      <c r="B54" s="1117" t="s">
        <v>327</v>
      </c>
      <c r="C54" s="1165"/>
      <c r="D54" s="1165"/>
      <c r="E54" s="1166">
        <v>244881</v>
      </c>
      <c r="F54" s="726">
        <v>0</v>
      </c>
    </row>
    <row r="55" spans="1:6" s="1" customFormat="1" ht="12" customHeight="1">
      <c r="A55" s="1116" t="s">
        <v>328</v>
      </c>
      <c r="B55" s="1117" t="s">
        <v>329</v>
      </c>
      <c r="C55" s="1165"/>
      <c r="D55" s="1165"/>
      <c r="E55" s="1166"/>
      <c r="F55" s="726"/>
    </row>
    <row r="56" spans="1:6" s="1" customFormat="1" ht="13.5" thickBot="1">
      <c r="A56" s="1118" t="s">
        <v>330</v>
      </c>
      <c r="B56" s="1119" t="s">
        <v>331</v>
      </c>
      <c r="C56" s="1177"/>
      <c r="D56" s="1177"/>
      <c r="E56" s="1178"/>
      <c r="F56" s="726"/>
    </row>
    <row r="57" spans="1:6" s="1" customFormat="1" ht="12" customHeight="1" thickBot="1">
      <c r="A57" s="1134" t="s">
        <v>14</v>
      </c>
      <c r="B57" s="1135" t="s">
        <v>378</v>
      </c>
      <c r="C57" s="1179">
        <f>SUM(C58:C60)</f>
        <v>0</v>
      </c>
      <c r="D57" s="1179">
        <f>SUM(D58:D60)</f>
        <v>0</v>
      </c>
      <c r="E57" s="1180">
        <f>SUM(E58:E60)</f>
        <v>369830</v>
      </c>
      <c r="F57" s="726">
        <v>0</v>
      </c>
    </row>
    <row r="58" spans="1:6" s="1" customFormat="1" ht="12" customHeight="1">
      <c r="A58" s="1125" t="s">
        <v>332</v>
      </c>
      <c r="B58" s="1126" t="s">
        <v>373</v>
      </c>
      <c r="C58" s="1175"/>
      <c r="D58" s="1175"/>
      <c r="E58" s="1176"/>
      <c r="F58" s="726">
        <v>0</v>
      </c>
    </row>
    <row r="59" spans="1:6" s="1" customFormat="1" ht="12" customHeight="1">
      <c r="A59" s="1116" t="s">
        <v>784</v>
      </c>
      <c r="B59" s="1117" t="s">
        <v>374</v>
      </c>
      <c r="C59" s="1158">
        <v>0</v>
      </c>
      <c r="D59" s="1158">
        <v>0</v>
      </c>
      <c r="E59" s="1181">
        <v>0</v>
      </c>
      <c r="F59" s="726">
        <v>0</v>
      </c>
    </row>
    <row r="60" spans="1:6" s="1" customFormat="1" ht="12" customHeight="1">
      <c r="A60" s="1116" t="s">
        <v>664</v>
      </c>
      <c r="B60" s="1117" t="s">
        <v>333</v>
      </c>
      <c r="C60" s="1165">
        <v>0</v>
      </c>
      <c r="D60" s="1165"/>
      <c r="E60" s="1166">
        <v>369830</v>
      </c>
      <c r="F60" s="726">
        <v>0</v>
      </c>
    </row>
    <row r="61" spans="1:6" s="467" customFormat="1" ht="12" customHeight="1" thickBot="1">
      <c r="A61" s="1182" t="s">
        <v>664</v>
      </c>
      <c r="B61" s="1183" t="s">
        <v>377</v>
      </c>
      <c r="C61" s="1184"/>
      <c r="D61" s="1184"/>
      <c r="E61" s="1185"/>
      <c r="F61" s="726">
        <v>0</v>
      </c>
    </row>
    <row r="62" spans="1:6" s="1" customFormat="1" ht="12" customHeight="1" thickBot="1">
      <c r="A62" s="1134" t="s">
        <v>15</v>
      </c>
      <c r="B62" s="1122" t="s">
        <v>384</v>
      </c>
      <c r="C62" s="1123">
        <f>SUM(C63:C65)</f>
        <v>16000000</v>
      </c>
      <c r="D62" s="1123">
        <f>SUM(D63:D65)</f>
        <v>8000000</v>
      </c>
      <c r="E62" s="1124">
        <f>SUM(E63:E65)</f>
        <v>7000000</v>
      </c>
      <c r="F62" s="726">
        <f t="shared" ref="F62:F65" si="4">E62/D62*100</f>
        <v>87.5</v>
      </c>
    </row>
    <row r="63" spans="1:6" s="1" customFormat="1" ht="12" customHeight="1">
      <c r="A63" s="1125" t="s">
        <v>334</v>
      </c>
      <c r="B63" s="1126" t="s">
        <v>379</v>
      </c>
      <c r="C63" s="1137"/>
      <c r="D63" s="1137"/>
      <c r="E63" s="1138"/>
      <c r="F63" s="726">
        <v>0</v>
      </c>
    </row>
    <row r="64" spans="1:6" s="1" customFormat="1" ht="12" customHeight="1">
      <c r="A64" s="1116" t="s">
        <v>785</v>
      </c>
      <c r="B64" s="1117" t="s">
        <v>380</v>
      </c>
      <c r="C64" s="1165"/>
      <c r="D64" s="1165"/>
      <c r="E64" s="1166"/>
      <c r="F64" s="726">
        <v>0</v>
      </c>
    </row>
    <row r="65" spans="1:7" s="1" customFormat="1" ht="12" customHeight="1">
      <c r="A65" s="1116" t="s">
        <v>609</v>
      </c>
      <c r="B65" s="1117" t="s">
        <v>335</v>
      </c>
      <c r="C65" s="1158">
        <v>16000000</v>
      </c>
      <c r="D65" s="1158">
        <v>8000000</v>
      </c>
      <c r="E65" s="1181">
        <v>7000000</v>
      </c>
      <c r="F65" s="726">
        <f t="shared" si="4"/>
        <v>87.5</v>
      </c>
    </row>
    <row r="66" spans="1:7" s="467" customFormat="1" ht="12" customHeight="1" thickBot="1">
      <c r="A66" s="1182" t="s">
        <v>609</v>
      </c>
      <c r="B66" s="1183" t="s">
        <v>620</v>
      </c>
      <c r="C66" s="1184"/>
      <c r="D66" s="1184"/>
      <c r="E66" s="1185"/>
      <c r="F66" s="729"/>
    </row>
    <row r="67" spans="1:7" s="1" customFormat="1" ht="12" customHeight="1" thickBot="1">
      <c r="A67" s="1134" t="s">
        <v>35</v>
      </c>
      <c r="B67" s="1135" t="s">
        <v>385</v>
      </c>
      <c r="C67" s="1123">
        <f>SUM(C7+C15+C22+C29+C39+C51+C57+C62)</f>
        <v>2296485835</v>
      </c>
      <c r="D67" s="1123">
        <f>SUM(D7+D15+D22+D29+D39+D51+D57+D62)</f>
        <v>2044206428</v>
      </c>
      <c r="E67" s="1124">
        <f>SUM(E7+E15+E22+E29+E39+E51+E57+E62)</f>
        <v>1725075556</v>
      </c>
      <c r="F67" s="731">
        <f>E67/D67*100</f>
        <v>84.388520277170358</v>
      </c>
    </row>
    <row r="68" spans="1:7" s="1" customFormat="1" ht="12" customHeight="1">
      <c r="A68" s="1186" t="s">
        <v>387</v>
      </c>
      <c r="B68" s="1187" t="s">
        <v>336</v>
      </c>
      <c r="C68" s="1136">
        <f>SUM(C69:C71)</f>
        <v>0</v>
      </c>
      <c r="D68" s="1137">
        <f>SUM(D69:D71)</f>
        <v>17462500</v>
      </c>
      <c r="E68" s="1138">
        <f>SUM(E69:E71)</f>
        <v>0</v>
      </c>
      <c r="F68" s="727">
        <v>0</v>
      </c>
    </row>
    <row r="69" spans="1:7" s="1" customFormat="1" ht="12" customHeight="1">
      <c r="A69" s="1116" t="s">
        <v>337</v>
      </c>
      <c r="B69" s="1117" t="s">
        <v>338</v>
      </c>
      <c r="C69" s="1165"/>
      <c r="D69" s="1165">
        <v>17462500</v>
      </c>
      <c r="E69" s="1166"/>
      <c r="F69" s="726">
        <v>0</v>
      </c>
    </row>
    <row r="70" spans="1:7" s="1" customFormat="1" ht="12" customHeight="1">
      <c r="A70" s="1116" t="s">
        <v>339</v>
      </c>
      <c r="B70" s="1117" t="s">
        <v>340</v>
      </c>
      <c r="C70" s="1165"/>
      <c r="D70" s="1165"/>
      <c r="E70" s="1166"/>
      <c r="F70" s="726"/>
    </row>
    <row r="71" spans="1:7" s="1" customFormat="1" ht="12" customHeight="1">
      <c r="A71" s="1116" t="s">
        <v>341</v>
      </c>
      <c r="B71" s="1188" t="s">
        <v>342</v>
      </c>
      <c r="C71" s="1160"/>
      <c r="D71" s="1160"/>
      <c r="E71" s="1189"/>
      <c r="F71" s="726"/>
    </row>
    <row r="72" spans="1:7" s="1" customFormat="1" ht="12" customHeight="1">
      <c r="A72" s="1186" t="s">
        <v>388</v>
      </c>
      <c r="B72" s="1190" t="s">
        <v>343</v>
      </c>
      <c r="C72" s="1160"/>
      <c r="D72" s="1160"/>
      <c r="E72" s="1189"/>
      <c r="F72" s="726"/>
    </row>
    <row r="73" spans="1:7" s="1" customFormat="1" ht="12" customHeight="1">
      <c r="A73" s="1186" t="s">
        <v>389</v>
      </c>
      <c r="B73" s="1190" t="s">
        <v>344</v>
      </c>
      <c r="C73" s="1160">
        <f>SUM(C74:C75)</f>
        <v>827329830</v>
      </c>
      <c r="D73" s="1160">
        <f>SUM(D74:D75)</f>
        <v>823708126</v>
      </c>
      <c r="E73" s="1189">
        <f>SUM(E74:E75)</f>
        <v>823708126</v>
      </c>
      <c r="F73" s="726">
        <f>E73/D73*100</f>
        <v>100</v>
      </c>
    </row>
    <row r="74" spans="1:7" s="1" customFormat="1" ht="12" customHeight="1">
      <c r="A74" s="1116" t="s">
        <v>345</v>
      </c>
      <c r="B74" s="1117" t="s">
        <v>346</v>
      </c>
      <c r="C74" s="1158">
        <v>827329830</v>
      </c>
      <c r="D74" s="1158">
        <v>823708126</v>
      </c>
      <c r="E74" s="1158">
        <v>823708126</v>
      </c>
      <c r="F74" s="726">
        <f>E74/D74*100</f>
        <v>100</v>
      </c>
      <c r="G74" s="1042"/>
    </row>
    <row r="75" spans="1:7" s="1" customFormat="1" ht="12" customHeight="1">
      <c r="A75" s="1116" t="s">
        <v>347</v>
      </c>
      <c r="B75" s="1117" t="s">
        <v>348</v>
      </c>
      <c r="C75" s="1160"/>
      <c r="D75" s="1158"/>
      <c r="E75" s="1181"/>
      <c r="F75" s="726"/>
    </row>
    <row r="76" spans="1:7" s="1" customFormat="1" ht="12" customHeight="1" thickBot="1">
      <c r="A76" s="1191" t="s">
        <v>445</v>
      </c>
      <c r="B76" s="1192" t="s">
        <v>446</v>
      </c>
      <c r="C76" s="1193">
        <v>35000000</v>
      </c>
      <c r="D76" s="1193">
        <v>35000000</v>
      </c>
      <c r="E76" s="1194">
        <v>37046808</v>
      </c>
      <c r="F76" s="726">
        <f>E76/D76*100</f>
        <v>105.84802285714285</v>
      </c>
    </row>
    <row r="77" spans="1:7" s="1" customFormat="1" ht="12" customHeight="1" thickBot="1">
      <c r="A77" s="1195" t="s">
        <v>390</v>
      </c>
      <c r="B77" s="1196" t="s">
        <v>391</v>
      </c>
      <c r="C77" s="764">
        <f>SUM(C68+C72+C73+C76)</f>
        <v>862329830</v>
      </c>
      <c r="D77" s="764">
        <f>SUM(D68+D72+D73+D76)</f>
        <v>876170626</v>
      </c>
      <c r="E77" s="1197">
        <f>SUM(E68+E72+E73+E76)</f>
        <v>860754934</v>
      </c>
      <c r="F77" s="731">
        <f>E77/D77*100</f>
        <v>98.240560509272314</v>
      </c>
    </row>
    <row r="78" spans="1:7" s="1" customFormat="1" ht="12" customHeight="1" thickBot="1">
      <c r="A78" s="1195" t="s">
        <v>407</v>
      </c>
      <c r="B78" s="1196" t="s">
        <v>392</v>
      </c>
      <c r="C78" s="764"/>
      <c r="D78" s="764"/>
      <c r="E78" s="1197"/>
      <c r="F78" s="728"/>
    </row>
    <row r="79" spans="1:7" s="1" customFormat="1" ht="12" customHeight="1" thickBot="1">
      <c r="A79" s="1195" t="s">
        <v>408</v>
      </c>
      <c r="B79" s="1196" t="s">
        <v>393</v>
      </c>
      <c r="C79" s="764"/>
      <c r="D79" s="764"/>
      <c r="E79" s="1197"/>
      <c r="F79" s="728"/>
    </row>
    <row r="80" spans="1:7" s="1" customFormat="1" ht="12" customHeight="1" thickBot="1">
      <c r="A80" s="1195" t="s">
        <v>16</v>
      </c>
      <c r="B80" s="1198" t="s">
        <v>386</v>
      </c>
      <c r="C80" s="764">
        <f>SUM(C77:C79)</f>
        <v>862329830</v>
      </c>
      <c r="D80" s="764">
        <f>SUM(D77:D79)</f>
        <v>876170626</v>
      </c>
      <c r="E80" s="1197">
        <f>SUM(E77:E79)</f>
        <v>860754934</v>
      </c>
      <c r="F80" s="731">
        <f>E80/D80*100</f>
        <v>98.240560509272314</v>
      </c>
    </row>
    <row r="81" spans="1:7" s="1" customFormat="1" ht="26.25" customHeight="1" thickBot="1">
      <c r="A81" s="1195" t="s">
        <v>17</v>
      </c>
      <c r="B81" s="1199" t="s">
        <v>409</v>
      </c>
      <c r="C81" s="1009">
        <f>SUM(C67+C80)</f>
        <v>3158815665</v>
      </c>
      <c r="D81" s="1009">
        <f>SUM(D67+D80)</f>
        <v>2920377054</v>
      </c>
      <c r="E81" s="1010">
        <f>SUM(E67+E80)</f>
        <v>2585830490</v>
      </c>
      <c r="F81" s="730">
        <f>E81/D81*100</f>
        <v>88.544405129406968</v>
      </c>
    </row>
    <row r="82" spans="1:7" ht="16.5" customHeight="1">
      <c r="A82" s="1098" t="s">
        <v>598</v>
      </c>
      <c r="B82" s="1098"/>
      <c r="C82" s="1098"/>
      <c r="D82" s="1098"/>
      <c r="E82" s="1098"/>
    </row>
    <row r="83" spans="1:7" s="1202" customFormat="1" ht="16.5" customHeight="1" thickBot="1">
      <c r="A83" s="1200" t="s">
        <v>22</v>
      </c>
      <c r="B83" s="1098"/>
      <c r="C83" s="47"/>
      <c r="D83" s="47"/>
      <c r="E83" s="47" t="s">
        <v>650</v>
      </c>
      <c r="F83" s="1201"/>
    </row>
    <row r="84" spans="1:7" s="1202" customFormat="1" ht="16.5" customHeight="1" thickBot="1">
      <c r="A84" s="1203" t="s">
        <v>3</v>
      </c>
      <c r="B84" s="1204" t="s">
        <v>23</v>
      </c>
      <c r="C84" s="1354" t="s">
        <v>884</v>
      </c>
      <c r="D84" s="1355"/>
      <c r="E84" s="1356"/>
      <c r="F84" s="1205"/>
    </row>
    <row r="85" spans="1:7" ht="38.1" customHeight="1" thickBot="1">
      <c r="A85" s="1206"/>
      <c r="B85" s="1207"/>
      <c r="C85" s="1102" t="s">
        <v>5</v>
      </c>
      <c r="D85" s="1102" t="s">
        <v>6</v>
      </c>
      <c r="E85" s="1208" t="s">
        <v>7</v>
      </c>
      <c r="F85" s="1209" t="s">
        <v>661</v>
      </c>
    </row>
    <row r="86" spans="1:7" s="1" customFormat="1" ht="12" customHeight="1" thickBot="1">
      <c r="A86" s="1210">
        <v>1</v>
      </c>
      <c r="B86" s="1107">
        <v>2</v>
      </c>
      <c r="C86" s="1107">
        <v>3</v>
      </c>
      <c r="D86" s="1107">
        <v>4</v>
      </c>
      <c r="E86" s="1211">
        <v>5</v>
      </c>
      <c r="F86" s="1212">
        <v>6</v>
      </c>
    </row>
    <row r="87" spans="1:7" ht="12" customHeight="1" thickBot="1">
      <c r="A87" s="1213" t="s">
        <v>8</v>
      </c>
      <c r="B87" s="1214" t="s">
        <v>880</v>
      </c>
      <c r="C87" s="1215">
        <f>+C88+C89+C90+C91+C92</f>
        <v>1838933023</v>
      </c>
      <c r="D87" s="1215">
        <f>+D88+D89+D90+D91+D92</f>
        <v>1890996032</v>
      </c>
      <c r="E87" s="1216">
        <f>+E88+E89+E90+E91+E92</f>
        <v>1710155342</v>
      </c>
      <c r="F87" s="732">
        <f>E87/D87*100</f>
        <v>90.436749367012951</v>
      </c>
    </row>
    <row r="88" spans="1:7" ht="12" customHeight="1">
      <c r="A88" s="1217" t="s">
        <v>217</v>
      </c>
      <c r="B88" s="1218" t="s">
        <v>24</v>
      </c>
      <c r="C88" s="1219">
        <v>1068282761</v>
      </c>
      <c r="D88" s="1219">
        <v>1070859315</v>
      </c>
      <c r="E88" s="1220">
        <v>1021790952</v>
      </c>
      <c r="F88" s="733">
        <f>E88/D88*100</f>
        <v>95.417851597060633</v>
      </c>
      <c r="G88" s="1221"/>
    </row>
    <row r="89" spans="1:7" ht="12" customHeight="1">
      <c r="A89" s="1222" t="s">
        <v>218</v>
      </c>
      <c r="B89" s="1223" t="s">
        <v>25</v>
      </c>
      <c r="C89" s="1147">
        <v>153556826</v>
      </c>
      <c r="D89" s="1147">
        <v>154531501</v>
      </c>
      <c r="E89" s="1224">
        <v>141134527</v>
      </c>
      <c r="F89" s="733">
        <f t="shared" ref="F89:F102" si="5">E89/D89*100</f>
        <v>91.330587023806871</v>
      </c>
      <c r="G89" s="1221"/>
    </row>
    <row r="90" spans="1:7" ht="12" customHeight="1">
      <c r="A90" s="1222" t="s">
        <v>219</v>
      </c>
      <c r="B90" s="1223" t="s">
        <v>26</v>
      </c>
      <c r="C90" s="1225">
        <v>527688436</v>
      </c>
      <c r="D90" s="1225">
        <v>542306389</v>
      </c>
      <c r="E90" s="1226">
        <v>438615531</v>
      </c>
      <c r="F90" s="733">
        <f t="shared" si="5"/>
        <v>80.879653992053562</v>
      </c>
      <c r="G90" s="1221"/>
    </row>
    <row r="91" spans="1:7" ht="12" customHeight="1">
      <c r="A91" s="1222" t="s">
        <v>220</v>
      </c>
      <c r="B91" s="1227" t="s">
        <v>27</v>
      </c>
      <c r="C91" s="1225">
        <v>71933000</v>
      </c>
      <c r="D91" s="1225">
        <v>71933000</v>
      </c>
      <c r="E91" s="1226">
        <v>62304071</v>
      </c>
      <c r="F91" s="733">
        <f t="shared" si="5"/>
        <v>86.614031112285033</v>
      </c>
    </row>
    <row r="92" spans="1:7" ht="12" customHeight="1">
      <c r="A92" s="1222" t="s">
        <v>221</v>
      </c>
      <c r="B92" s="1228" t="s">
        <v>28</v>
      </c>
      <c r="C92" s="1225">
        <f>SUM(C93:C103)</f>
        <v>17472000</v>
      </c>
      <c r="D92" s="1225">
        <v>51365827</v>
      </c>
      <c r="E92" s="1226">
        <v>46310261</v>
      </c>
      <c r="F92" s="733">
        <f t="shared" si="5"/>
        <v>90.157724901421332</v>
      </c>
    </row>
    <row r="93" spans="1:7" s="1233" customFormat="1" ht="12" customHeight="1">
      <c r="A93" s="1229" t="s">
        <v>229</v>
      </c>
      <c r="B93" s="1230" t="s">
        <v>223</v>
      </c>
      <c r="C93" s="1231">
        <v>7000000</v>
      </c>
      <c r="D93" s="1231">
        <v>31353346</v>
      </c>
      <c r="E93" s="1232">
        <v>31319934</v>
      </c>
      <c r="F93" s="733">
        <f t="shared" si="5"/>
        <v>99.893434021364101</v>
      </c>
    </row>
    <row r="94" spans="1:7" s="1233" customFormat="1" ht="12" customHeight="1">
      <c r="A94" s="1229" t="s">
        <v>230</v>
      </c>
      <c r="B94" s="1230" t="s">
        <v>882</v>
      </c>
      <c r="C94" s="1231"/>
      <c r="D94" s="1231"/>
      <c r="E94" s="1232"/>
      <c r="F94" s="733"/>
    </row>
    <row r="95" spans="1:7" s="1233" customFormat="1" ht="12" customHeight="1">
      <c r="A95" s="1229" t="s">
        <v>231</v>
      </c>
      <c r="B95" s="1234" t="s">
        <v>225</v>
      </c>
      <c r="C95" s="1231"/>
      <c r="D95" s="1231"/>
      <c r="E95" s="1232"/>
      <c r="F95" s="733"/>
    </row>
    <row r="96" spans="1:7" s="1233" customFormat="1" ht="12" customHeight="1">
      <c r="A96" s="1235" t="s">
        <v>232</v>
      </c>
      <c r="B96" s="1236" t="s">
        <v>226</v>
      </c>
      <c r="C96" s="1231"/>
      <c r="D96" s="1231"/>
      <c r="E96" s="1232"/>
      <c r="F96" s="733"/>
    </row>
    <row r="97" spans="1:6" s="1233" customFormat="1" ht="12" customHeight="1">
      <c r="A97" s="1229" t="s">
        <v>233</v>
      </c>
      <c r="B97" s="1236" t="s">
        <v>227</v>
      </c>
      <c r="C97" s="1231">
        <v>1522000</v>
      </c>
      <c r="D97" s="1231">
        <v>8056641</v>
      </c>
      <c r="E97" s="1232">
        <v>7224491</v>
      </c>
      <c r="F97" s="733">
        <f t="shared" si="5"/>
        <v>89.671253814089525</v>
      </c>
    </row>
    <row r="98" spans="1:6" s="1233" customFormat="1" ht="12" customHeight="1">
      <c r="A98" s="1237" t="s">
        <v>234</v>
      </c>
      <c r="B98" s="1230" t="s">
        <v>883</v>
      </c>
      <c r="C98" s="1231"/>
      <c r="D98" s="1231"/>
      <c r="E98" s="1232"/>
      <c r="F98" s="733"/>
    </row>
    <row r="99" spans="1:6" s="1233" customFormat="1" ht="12" customHeight="1">
      <c r="A99" s="1237" t="s">
        <v>235</v>
      </c>
      <c r="B99" s="1234" t="s">
        <v>241</v>
      </c>
      <c r="C99" s="1231"/>
      <c r="D99" s="1231"/>
      <c r="E99" s="1232"/>
      <c r="F99" s="733"/>
    </row>
    <row r="100" spans="1:6" s="1233" customFormat="1" ht="12" customHeight="1">
      <c r="A100" s="1237" t="s">
        <v>236</v>
      </c>
      <c r="B100" s="1236" t="s">
        <v>242</v>
      </c>
      <c r="C100" s="1231"/>
      <c r="D100" s="1231"/>
      <c r="E100" s="1232"/>
      <c r="F100" s="733"/>
    </row>
    <row r="101" spans="1:6" s="1233" customFormat="1" ht="12" customHeight="1">
      <c r="A101" s="1237" t="s">
        <v>237</v>
      </c>
      <c r="B101" s="1236" t="s">
        <v>243</v>
      </c>
      <c r="C101" s="1231"/>
      <c r="D101" s="1231"/>
      <c r="E101" s="1232"/>
      <c r="F101" s="733"/>
    </row>
    <row r="102" spans="1:6" s="1233" customFormat="1" ht="12" customHeight="1">
      <c r="A102" s="1237" t="s">
        <v>239</v>
      </c>
      <c r="B102" s="1236" t="s">
        <v>244</v>
      </c>
      <c r="C102" s="1254">
        <v>7950000</v>
      </c>
      <c r="D102" s="1231">
        <v>10955840</v>
      </c>
      <c r="E102" s="1232">
        <v>7765836</v>
      </c>
      <c r="F102" s="733">
        <f t="shared" si="5"/>
        <v>70.883072407045006</v>
      </c>
    </row>
    <row r="103" spans="1:6" s="1233" customFormat="1" ht="12" customHeight="1" thickBot="1">
      <c r="A103" s="1238" t="s">
        <v>612</v>
      </c>
      <c r="B103" s="1239" t="s">
        <v>245</v>
      </c>
      <c r="C103" s="1292">
        <v>1000000</v>
      </c>
      <c r="D103" s="1240">
        <v>1000000</v>
      </c>
      <c r="E103" s="1241"/>
      <c r="F103" s="1242"/>
    </row>
    <row r="104" spans="1:6" ht="12" customHeight="1" thickBot="1">
      <c r="A104" s="1243" t="s">
        <v>9</v>
      </c>
      <c r="B104" s="1244" t="s">
        <v>881</v>
      </c>
      <c r="C104" s="1293">
        <f>C105+C106</f>
        <v>1284882642</v>
      </c>
      <c r="D104" s="1245">
        <f>+D105+D106+D107</f>
        <v>993381022</v>
      </c>
      <c r="E104" s="1246">
        <f>+E105+E106+E107</f>
        <v>445560836</v>
      </c>
      <c r="F104" s="732">
        <f>E104/D104*100</f>
        <v>44.852964384495763</v>
      </c>
    </row>
    <row r="105" spans="1:6" ht="12" customHeight="1">
      <c r="A105" s="1247" t="s">
        <v>246</v>
      </c>
      <c r="B105" s="1223" t="s">
        <v>29</v>
      </c>
      <c r="C105" s="1248">
        <v>923673107</v>
      </c>
      <c r="D105" s="1248">
        <v>523641889</v>
      </c>
      <c r="E105" s="1249">
        <v>33598271</v>
      </c>
      <c r="F105" s="733">
        <f>E105/D105*100</f>
        <v>6.4162687718056111</v>
      </c>
    </row>
    <row r="106" spans="1:6" ht="12" customHeight="1">
      <c r="A106" s="1247" t="s">
        <v>247</v>
      </c>
      <c r="B106" s="1250" t="s">
        <v>30</v>
      </c>
      <c r="C106" s="1147">
        <v>361209535</v>
      </c>
      <c r="D106" s="1147">
        <v>469739133</v>
      </c>
      <c r="E106" s="1224">
        <v>411962565</v>
      </c>
      <c r="F106" s="733">
        <f>E106/D106*100</f>
        <v>87.700286405561187</v>
      </c>
    </row>
    <row r="107" spans="1:6" ht="12" customHeight="1">
      <c r="A107" s="1247" t="s">
        <v>248</v>
      </c>
      <c r="B107" s="1251" t="s">
        <v>249</v>
      </c>
      <c r="D107" s="1147">
        <f>SUM(D108:D115)</f>
        <v>0</v>
      </c>
      <c r="E107" s="1224">
        <f>SUM(E108:E115)</f>
        <v>0</v>
      </c>
      <c r="F107" s="733"/>
    </row>
    <row r="108" spans="1:6" s="1233" customFormat="1" ht="12" customHeight="1">
      <c r="A108" s="1252" t="s">
        <v>250</v>
      </c>
      <c r="B108" s="1253" t="s">
        <v>264</v>
      </c>
      <c r="C108" s="1254"/>
      <c r="D108" s="1254"/>
      <c r="E108" s="1255"/>
      <c r="F108" s="733"/>
    </row>
    <row r="109" spans="1:6" s="1233" customFormat="1" ht="12" customHeight="1">
      <c r="A109" s="1252" t="s">
        <v>251</v>
      </c>
      <c r="B109" s="1256" t="s">
        <v>258</v>
      </c>
      <c r="C109" s="1254"/>
      <c r="D109" s="1254"/>
      <c r="E109" s="1255"/>
      <c r="F109" s="733"/>
    </row>
    <row r="110" spans="1:6" s="1233" customFormat="1" ht="25.5">
      <c r="A110" s="1252" t="s">
        <v>252</v>
      </c>
      <c r="B110" s="1257" t="s">
        <v>259</v>
      </c>
      <c r="C110" s="1254"/>
      <c r="D110" s="1254"/>
      <c r="E110" s="1255"/>
      <c r="F110" s="733"/>
    </row>
    <row r="111" spans="1:6" s="1233" customFormat="1" ht="12" customHeight="1">
      <c r="A111" s="1252" t="s">
        <v>253</v>
      </c>
      <c r="B111" s="1257" t="s">
        <v>260</v>
      </c>
      <c r="C111" s="1258"/>
      <c r="D111" s="1258"/>
      <c r="E111" s="1259"/>
      <c r="F111" s="733"/>
    </row>
    <row r="112" spans="1:6" s="1233" customFormat="1" ht="12" customHeight="1">
      <c r="A112" s="1252" t="s">
        <v>254</v>
      </c>
      <c r="B112" s="1257" t="s">
        <v>261</v>
      </c>
      <c r="C112" s="1258"/>
      <c r="D112" s="1258"/>
      <c r="E112" s="1259"/>
      <c r="F112" s="733"/>
    </row>
    <row r="113" spans="1:6" s="1233" customFormat="1" ht="15" customHeight="1">
      <c r="A113" s="1252" t="s">
        <v>255</v>
      </c>
      <c r="B113" s="1257" t="s">
        <v>262</v>
      </c>
      <c r="C113" s="1258"/>
      <c r="D113" s="1258"/>
      <c r="E113" s="1259"/>
      <c r="F113" s="733"/>
    </row>
    <row r="114" spans="1:6" s="1233" customFormat="1" ht="12.75" customHeight="1">
      <c r="A114" s="1260" t="s">
        <v>256</v>
      </c>
      <c r="B114" s="1257" t="s">
        <v>32</v>
      </c>
      <c r="C114" s="1261"/>
      <c r="D114" s="1261"/>
      <c r="E114" s="1262"/>
      <c r="F114" s="733"/>
    </row>
    <row r="115" spans="1:6" s="1233" customFormat="1" ht="14.25" customHeight="1" thickBot="1">
      <c r="A115" s="1263" t="s">
        <v>635</v>
      </c>
      <c r="B115" s="1264" t="s">
        <v>263</v>
      </c>
      <c r="C115" s="1261"/>
      <c r="D115" s="1261"/>
      <c r="E115" s="1262"/>
      <c r="F115" s="733"/>
    </row>
    <row r="116" spans="1:6" ht="12" customHeight="1" thickBot="1">
      <c r="A116" s="1243" t="s">
        <v>10</v>
      </c>
      <c r="B116" s="1265" t="s">
        <v>267</v>
      </c>
      <c r="C116" s="1215">
        <f>+C87+C104</f>
        <v>3123815665</v>
      </c>
      <c r="D116" s="1215">
        <f>+D87+D104</f>
        <v>2884377054</v>
      </c>
      <c r="E116" s="1216">
        <f>+E87+E104</f>
        <v>2155716178</v>
      </c>
      <c r="F116" s="732">
        <f>E116/D116*100</f>
        <v>74.7376690925513</v>
      </c>
    </row>
    <row r="117" spans="1:6" ht="12" customHeight="1" thickBot="1">
      <c r="A117" s="1266" t="s">
        <v>394</v>
      </c>
      <c r="B117" s="1267" t="s">
        <v>395</v>
      </c>
      <c r="C117" s="1245">
        <f>SUM(C118:C120)</f>
        <v>0</v>
      </c>
      <c r="D117" s="1245">
        <f>SUM(D118:D120)</f>
        <v>0</v>
      </c>
      <c r="E117" s="1246">
        <f>SUM(E118:E120)</f>
        <v>0</v>
      </c>
      <c r="F117" s="733"/>
    </row>
    <row r="118" spans="1:6" ht="12" customHeight="1">
      <c r="A118" s="1268" t="s">
        <v>396</v>
      </c>
      <c r="B118" s="1269" t="s">
        <v>399</v>
      </c>
      <c r="C118" s="1147"/>
      <c r="D118" s="1147"/>
      <c r="E118" s="1224"/>
      <c r="F118" s="1270"/>
    </row>
    <row r="119" spans="1:6" ht="12" customHeight="1">
      <c r="A119" s="1271" t="s">
        <v>397</v>
      </c>
      <c r="B119" s="1272" t="s">
        <v>443</v>
      </c>
      <c r="C119" s="1147"/>
      <c r="D119" s="1147"/>
      <c r="E119" s="1224"/>
      <c r="F119" s="1270"/>
    </row>
    <row r="120" spans="1:6" ht="12" customHeight="1" thickBot="1">
      <c r="A120" s="1273" t="s">
        <v>398</v>
      </c>
      <c r="B120" s="1274" t="s">
        <v>444</v>
      </c>
      <c r="C120" s="1225"/>
      <c r="D120" s="1225"/>
      <c r="E120" s="1226"/>
      <c r="F120" s="1270"/>
    </row>
    <row r="121" spans="1:6" ht="12" customHeight="1" thickBot="1">
      <c r="A121" s="1266" t="s">
        <v>402</v>
      </c>
      <c r="B121" s="1267" t="s">
        <v>403</v>
      </c>
      <c r="C121" s="1275"/>
      <c r="D121" s="1275"/>
      <c r="E121" s="1276"/>
      <c r="F121" s="772"/>
    </row>
    <row r="122" spans="1:6" ht="12" customHeight="1" thickBot="1">
      <c r="A122" s="1266" t="s">
        <v>610</v>
      </c>
      <c r="B122" s="1267" t="s">
        <v>613</v>
      </c>
      <c r="C122" s="1275">
        <v>35000000</v>
      </c>
      <c r="D122" s="1275">
        <v>36000000</v>
      </c>
      <c r="E122" s="1276">
        <v>35513639</v>
      </c>
      <c r="F122" s="734">
        <f>E122/D122*100</f>
        <v>98.648997222222221</v>
      </c>
    </row>
    <row r="123" spans="1:6" ht="12" customHeight="1" thickBot="1">
      <c r="A123" s="1277" t="s">
        <v>412</v>
      </c>
      <c r="B123" s="1267" t="s">
        <v>404</v>
      </c>
      <c r="C123" s="1275"/>
      <c r="D123" s="1275"/>
      <c r="E123" s="1276"/>
      <c r="F123" s="734"/>
    </row>
    <row r="124" spans="1:6" ht="12" customHeight="1" thickBot="1">
      <c r="A124" s="1277" t="s">
        <v>413</v>
      </c>
      <c r="B124" s="1267" t="s">
        <v>405</v>
      </c>
      <c r="C124" s="1275"/>
      <c r="D124" s="1275"/>
      <c r="E124" s="1276"/>
      <c r="F124" s="734"/>
    </row>
    <row r="125" spans="1:6" ht="12" customHeight="1" thickBot="1">
      <c r="A125" s="1278" t="s">
        <v>33</v>
      </c>
      <c r="B125" s="1279" t="s">
        <v>406</v>
      </c>
      <c r="C125" s="1280">
        <f>SUM(C122:C124)</f>
        <v>35000000</v>
      </c>
      <c r="D125" s="1280">
        <f>SUM(D121:D124)</f>
        <v>36000000</v>
      </c>
      <c r="E125" s="1280">
        <f>SUM(E121:E124)</f>
        <v>35513639</v>
      </c>
      <c r="F125" s="734">
        <f>E125/D125*100</f>
        <v>98.648997222222221</v>
      </c>
    </row>
    <row r="126" spans="1:6" s="1" customFormat="1" ht="28.5" customHeight="1" thickBot="1">
      <c r="A126" s="1281" t="s">
        <v>12</v>
      </c>
      <c r="B126" s="1282" t="s">
        <v>414</v>
      </c>
      <c r="C126" s="764">
        <f>SUM(C116+C125)</f>
        <v>3158815665</v>
      </c>
      <c r="D126" s="764">
        <f>SUM(D116+D125)</f>
        <v>2920377054</v>
      </c>
      <c r="E126" s="764">
        <f>SUM(E116+E125)</f>
        <v>2191229817</v>
      </c>
      <c r="F126" s="735">
        <f>E126/D126*100</f>
        <v>75.032428226988799</v>
      </c>
    </row>
    <row r="127" spans="1:6" ht="17.25" customHeight="1">
      <c r="A127" s="1283"/>
      <c r="B127" s="1283"/>
      <c r="C127" s="1284"/>
      <c r="D127" s="1284"/>
      <c r="E127" s="1284"/>
    </row>
    <row r="128" spans="1:6">
      <c r="A128" s="1285" t="s">
        <v>36</v>
      </c>
      <c r="B128" s="1285"/>
      <c r="C128" s="1285"/>
      <c r="D128" s="1285"/>
      <c r="E128" s="1285"/>
    </row>
    <row r="129" spans="1:5" ht="15" customHeight="1" thickBot="1">
      <c r="A129" s="1101" t="s">
        <v>37</v>
      </c>
      <c r="B129" s="1101"/>
      <c r="C129" s="87"/>
      <c r="D129" s="87"/>
      <c r="E129" s="87" t="s">
        <v>2</v>
      </c>
    </row>
    <row r="130" spans="1:5" ht="24.75" customHeight="1" thickBot="1">
      <c r="A130" s="1243">
        <v>1</v>
      </c>
      <c r="B130" s="1244" t="s">
        <v>416</v>
      </c>
      <c r="C130" s="1286">
        <f>SUM(C67-C116)</f>
        <v>-827329830</v>
      </c>
      <c r="D130" s="1286">
        <f>SUM(D67-D116)</f>
        <v>-840170626</v>
      </c>
      <c r="E130" s="1246">
        <f>SUM(E67-E116)</f>
        <v>-430640622</v>
      </c>
    </row>
    <row r="131" spans="1:5" ht="7.5" customHeight="1">
      <c r="A131" s="1283"/>
      <c r="B131" s="1283"/>
      <c r="C131" s="1284"/>
      <c r="D131" s="1284"/>
      <c r="E131" s="1284"/>
    </row>
    <row r="133" spans="1:5" s="1288" customFormat="1" ht="13.5">
      <c r="A133" s="1287"/>
      <c r="B133" s="1295" t="s">
        <v>715</v>
      </c>
      <c r="C133" s="1296"/>
      <c r="D133" s="1296"/>
      <c r="E133" s="1296"/>
    </row>
    <row r="134" spans="1:5" s="1288" customFormat="1">
      <c r="A134" s="1287"/>
      <c r="B134" s="769" t="s">
        <v>760</v>
      </c>
      <c r="C134" s="769"/>
      <c r="D134" s="769"/>
      <c r="E134" s="769">
        <v>27</v>
      </c>
    </row>
    <row r="135" spans="1:5" s="1288" customFormat="1">
      <c r="A135" s="1287"/>
      <c r="B135" s="1297" t="s">
        <v>695</v>
      </c>
      <c r="C135" s="1297"/>
      <c r="D135" s="1297"/>
      <c r="E135" s="1297">
        <v>96</v>
      </c>
    </row>
    <row r="136" spans="1:5" s="1288" customFormat="1">
      <c r="A136" s="1287"/>
      <c r="B136" s="1297" t="s">
        <v>693</v>
      </c>
      <c r="C136" s="1297"/>
      <c r="D136" s="1297"/>
      <c r="E136" s="1297">
        <v>121</v>
      </c>
    </row>
    <row r="137" spans="1:5" s="1288" customFormat="1">
      <c r="A137" s="1287"/>
      <c r="B137" s="887" t="s">
        <v>732</v>
      </c>
      <c r="C137" s="977"/>
      <c r="D137" s="1297"/>
      <c r="E137" s="1297">
        <v>82</v>
      </c>
    </row>
    <row r="138" spans="1:5" s="1288" customFormat="1">
      <c r="A138" s="1287"/>
      <c r="B138" s="1297" t="s">
        <v>716</v>
      </c>
      <c r="C138" s="1297"/>
      <c r="D138" s="1297"/>
      <c r="E138" s="1297">
        <v>20</v>
      </c>
    </row>
    <row r="139" spans="1:5" s="812" customFormat="1">
      <c r="A139" s="810"/>
      <c r="B139" s="811" t="s">
        <v>690</v>
      </c>
      <c r="C139" s="811"/>
      <c r="D139" s="811"/>
      <c r="E139" s="811">
        <f>SUM(E134:E138)-E137</f>
        <v>264</v>
      </c>
    </row>
    <row r="140" spans="1:5" ht="12.75" customHeight="1"/>
    <row r="141" spans="1:5" ht="12.75" customHeight="1"/>
    <row r="142" spans="1:5" ht="12.75" customHeight="1"/>
    <row r="143" spans="1:5" ht="12.75" customHeight="1"/>
    <row r="144" spans="1:5" ht="12.75" customHeight="1"/>
    <row r="145" ht="12.75" customHeight="1"/>
    <row r="146" ht="12.75" customHeight="1"/>
    <row r="147" ht="12.75" customHeight="1"/>
  </sheetData>
  <mergeCells count="5">
    <mergeCell ref="B3:B4"/>
    <mergeCell ref="A3:A4"/>
    <mergeCell ref="C3:E3"/>
    <mergeCell ref="C84:E84"/>
    <mergeCell ref="F3:F4"/>
  </mergeCells>
  <printOptions horizontalCentered="1"/>
  <pageMargins left="0.78740157480314965" right="0.78740157480314965" top="1.2598425196850394" bottom="0.6692913385826772" header="0.78740157480314965" footer="0.59055118110236227"/>
  <pageSetup paperSize="9" scale="67" fitToHeight="2" orientation="portrait" r:id="rId1"/>
  <headerFooter alignWithMargins="0">
    <oddHeader>&amp;C&amp;"Times New Roman CE,Félkövér"&amp;12
Létavértes Városi Önkormányzat
2024. ÉVI ZÁRSZÁMADÁSÁNAK PÉNZÜGYI MÉRLEGE&amp;R&amp;"Times New Roman CE,Félkövér dőlt"&amp;11 1.1. melléklet a ../2025. (......) önkormányzati rendelethez</oddHeader>
  </headerFooter>
  <rowBreaks count="1" manualBreakCount="1">
    <brk id="8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P48"/>
  <sheetViews>
    <sheetView workbookViewId="0">
      <selection activeCell="D7" sqref="D7:K7"/>
    </sheetView>
  </sheetViews>
  <sheetFormatPr defaultRowHeight="12.75"/>
  <cols>
    <col min="1" max="1" width="30" style="27" customWidth="1"/>
    <col min="2" max="10" width="12.6640625" style="27" bestFit="1" customWidth="1"/>
    <col min="11" max="11" width="12.6640625" style="27" customWidth="1"/>
    <col min="12" max="12" width="12.6640625" style="27" bestFit="1" customWidth="1"/>
    <col min="13" max="13" width="10" style="27" customWidth="1"/>
    <col min="14" max="15" width="11.1640625" style="27" bestFit="1" customWidth="1"/>
    <col min="16" max="16" width="10.1640625" style="27" bestFit="1" customWidth="1"/>
    <col min="17" max="16384" width="9.33203125" style="27"/>
  </cols>
  <sheetData>
    <row r="2" spans="1:16" ht="31.5" customHeight="1">
      <c r="A2" s="357" t="s">
        <v>95</v>
      </c>
      <c r="B2" s="1372" t="s">
        <v>878</v>
      </c>
      <c r="C2" s="1372"/>
      <c r="D2" s="1372"/>
      <c r="E2" s="1372"/>
      <c r="F2" s="1372"/>
      <c r="G2" s="1372"/>
      <c r="H2" s="1372"/>
      <c r="I2" s="1372"/>
      <c r="J2" s="1372"/>
      <c r="K2" s="1372"/>
      <c r="L2" s="1372"/>
      <c r="M2" s="358"/>
    </row>
    <row r="3" spans="1:16" ht="15.75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56" t="s">
        <v>667</v>
      </c>
      <c r="M3" s="356"/>
    </row>
    <row r="4" spans="1:16" ht="13.5" thickBot="1">
      <c r="A4" s="369" t="s">
        <v>96</v>
      </c>
      <c r="B4" s="360" t="s">
        <v>97</v>
      </c>
      <c r="C4" s="360"/>
      <c r="D4" s="360"/>
      <c r="E4" s="360"/>
      <c r="F4" s="360"/>
      <c r="G4" s="360"/>
      <c r="H4" s="360"/>
      <c r="I4" s="360"/>
      <c r="J4" s="1373" t="s">
        <v>7</v>
      </c>
      <c r="K4" s="1374"/>
      <c r="L4" s="1374"/>
      <c r="M4" s="1375"/>
    </row>
    <row r="5" spans="1:16" ht="15" customHeight="1" thickBot="1">
      <c r="A5" s="370"/>
      <c r="B5" s="372" t="s">
        <v>98</v>
      </c>
      <c r="C5" s="359" t="s">
        <v>99</v>
      </c>
      <c r="D5" s="368" t="s">
        <v>100</v>
      </c>
      <c r="E5" s="368"/>
      <c r="F5" s="368"/>
      <c r="G5" s="368"/>
      <c r="H5" s="368"/>
      <c r="I5" s="368"/>
      <c r="J5" s="1376"/>
      <c r="K5" s="1377"/>
      <c r="L5" s="1377"/>
      <c r="M5" s="1378"/>
    </row>
    <row r="6" spans="1:16" ht="13.5" thickBot="1">
      <c r="A6" s="370"/>
      <c r="B6" s="372"/>
      <c r="C6" s="359"/>
      <c r="D6" s="158" t="s">
        <v>98</v>
      </c>
      <c r="E6" s="158" t="s">
        <v>99</v>
      </c>
      <c r="F6" s="158" t="s">
        <v>98</v>
      </c>
      <c r="G6" s="158" t="s">
        <v>99</v>
      </c>
      <c r="H6" s="158" t="s">
        <v>98</v>
      </c>
      <c r="I6" s="158" t="s">
        <v>99</v>
      </c>
      <c r="J6" s="1379"/>
      <c r="K6" s="1380"/>
      <c r="L6" s="1380"/>
      <c r="M6" s="1381"/>
    </row>
    <row r="7" spans="1:16" ht="42.75" thickBot="1">
      <c r="A7" s="371"/>
      <c r="B7" s="1368" t="s">
        <v>101</v>
      </c>
      <c r="C7" s="1369"/>
      <c r="D7" s="1368" t="s">
        <v>913</v>
      </c>
      <c r="E7" s="1369"/>
      <c r="F7" s="1368" t="s">
        <v>914</v>
      </c>
      <c r="G7" s="1369"/>
      <c r="H7" s="1370" t="s">
        <v>915</v>
      </c>
      <c r="I7" s="1371"/>
      <c r="J7" s="157" t="s">
        <v>913</v>
      </c>
      <c r="K7" s="158" t="s">
        <v>914</v>
      </c>
      <c r="L7" s="157" t="s">
        <v>102</v>
      </c>
      <c r="M7" s="158" t="s">
        <v>876</v>
      </c>
    </row>
    <row r="8" spans="1:16" ht="13.5" thickBot="1">
      <c r="A8" s="159">
        <v>1</v>
      </c>
      <c r="B8" s="157">
        <v>2</v>
      </c>
      <c r="C8" s="157">
        <v>3</v>
      </c>
      <c r="D8" s="160">
        <v>4</v>
      </c>
      <c r="E8" s="158">
        <v>5</v>
      </c>
      <c r="F8" s="158">
        <v>6</v>
      </c>
      <c r="G8" s="158">
        <v>7</v>
      </c>
      <c r="H8" s="157">
        <v>8</v>
      </c>
      <c r="I8" s="160">
        <v>9</v>
      </c>
      <c r="J8" s="160">
        <v>10</v>
      </c>
      <c r="K8" s="160">
        <v>11</v>
      </c>
      <c r="L8" s="160" t="s">
        <v>103</v>
      </c>
      <c r="M8" s="161" t="s">
        <v>104</v>
      </c>
    </row>
    <row r="9" spans="1:16">
      <c r="A9" s="162" t="s">
        <v>105</v>
      </c>
      <c r="B9" s="163"/>
      <c r="C9" s="170"/>
      <c r="D9" s="182"/>
      <c r="E9" s="182"/>
      <c r="F9" s="182"/>
      <c r="G9" s="182"/>
      <c r="H9" s="182"/>
      <c r="I9" s="182"/>
      <c r="J9" s="182"/>
      <c r="K9" s="182"/>
      <c r="L9" s="164">
        <f t="shared" ref="L9:L14" si="0">+J9+K9</f>
        <v>0</v>
      </c>
      <c r="M9" s="197" t="str">
        <f t="shared" ref="M9:M15" si="1">IF((C9&lt;&gt;0),ROUND((L9/C9)*100,1),"")</f>
        <v/>
      </c>
    </row>
    <row r="10" spans="1:16">
      <c r="A10" s="165" t="s">
        <v>106</v>
      </c>
      <c r="B10" s="166"/>
      <c r="C10" s="166"/>
      <c r="D10" s="167"/>
      <c r="E10" s="167"/>
      <c r="F10" s="167"/>
      <c r="G10" s="167"/>
      <c r="H10" s="167"/>
      <c r="I10" s="167"/>
      <c r="J10" s="1037"/>
      <c r="K10" s="1037"/>
      <c r="L10" s="168">
        <f t="shared" si="0"/>
        <v>0</v>
      </c>
      <c r="M10" s="198" t="str">
        <f t="shared" si="1"/>
        <v/>
      </c>
    </row>
    <row r="11" spans="1:16">
      <c r="A11" s="169" t="s">
        <v>647</v>
      </c>
      <c r="B11" s="185">
        <v>200300001</v>
      </c>
      <c r="C11" s="185">
        <v>200300001</v>
      </c>
      <c r="D11" s="185"/>
      <c r="E11" s="185">
        <v>200300001</v>
      </c>
      <c r="F11" s="185"/>
      <c r="G11" s="185"/>
      <c r="H11" s="185"/>
      <c r="I11" s="185"/>
      <c r="J11" s="185">
        <v>200300000</v>
      </c>
      <c r="K11" s="185">
        <v>0</v>
      </c>
      <c r="L11" s="168">
        <f t="shared" si="0"/>
        <v>200300000</v>
      </c>
      <c r="M11" s="198">
        <f t="shared" si="1"/>
        <v>100</v>
      </c>
    </row>
    <row r="12" spans="1:16">
      <c r="A12" s="169" t="s">
        <v>107</v>
      </c>
      <c r="B12" s="170"/>
      <c r="C12" s="185"/>
      <c r="D12" s="185"/>
      <c r="E12" s="185"/>
      <c r="F12" s="185"/>
      <c r="G12" s="185"/>
      <c r="H12" s="185"/>
      <c r="I12" s="185"/>
      <c r="J12" s="1038"/>
      <c r="K12" s="1038"/>
      <c r="L12" s="168">
        <f t="shared" si="0"/>
        <v>0</v>
      </c>
      <c r="M12" s="198" t="str">
        <f t="shared" si="1"/>
        <v/>
      </c>
    </row>
    <row r="13" spans="1:16">
      <c r="A13" s="169" t="s">
        <v>108</v>
      </c>
      <c r="B13" s="170"/>
      <c r="C13" s="185"/>
      <c r="D13" s="185"/>
      <c r="E13" s="185"/>
      <c r="F13" s="185"/>
      <c r="G13" s="185"/>
      <c r="H13" s="185"/>
      <c r="I13" s="185"/>
      <c r="J13" s="1038"/>
      <c r="K13" s="1038"/>
      <c r="L13" s="168">
        <f t="shared" si="0"/>
        <v>0</v>
      </c>
      <c r="M13" s="198" t="str">
        <f t="shared" si="1"/>
        <v/>
      </c>
    </row>
    <row r="14" spans="1:16" ht="15" customHeight="1" thickBot="1">
      <c r="A14" s="171" t="s">
        <v>877</v>
      </c>
      <c r="B14" s="172"/>
      <c r="C14" s="189"/>
      <c r="D14" s="189"/>
      <c r="E14" s="189"/>
      <c r="F14" s="185"/>
      <c r="G14" s="185"/>
      <c r="H14" s="185"/>
      <c r="I14" s="185"/>
      <c r="J14" s="189"/>
      <c r="K14" s="189"/>
      <c r="L14" s="168">
        <f t="shared" si="0"/>
        <v>0</v>
      </c>
      <c r="M14" s="199" t="str">
        <f t="shared" si="1"/>
        <v/>
      </c>
    </row>
    <row r="15" spans="1:16" ht="13.5" thickBot="1">
      <c r="A15" s="173" t="s">
        <v>109</v>
      </c>
      <c r="B15" s="174">
        <f t="shared" ref="B15:L15" si="2">B9+SUM(B11:B14)</f>
        <v>200300001</v>
      </c>
      <c r="C15" s="174">
        <f t="shared" si="2"/>
        <v>200300001</v>
      </c>
      <c r="D15" s="174">
        <f t="shared" si="2"/>
        <v>0</v>
      </c>
      <c r="E15" s="174">
        <f t="shared" si="2"/>
        <v>200300001</v>
      </c>
      <c r="F15" s="174">
        <f t="shared" si="2"/>
        <v>0</v>
      </c>
      <c r="G15" s="174">
        <f t="shared" si="2"/>
        <v>0</v>
      </c>
      <c r="H15" s="174">
        <f t="shared" si="2"/>
        <v>0</v>
      </c>
      <c r="I15" s="174">
        <f t="shared" si="2"/>
        <v>0</v>
      </c>
      <c r="J15" s="174">
        <f t="shared" si="2"/>
        <v>200300000</v>
      </c>
      <c r="K15" s="174">
        <f t="shared" si="2"/>
        <v>0</v>
      </c>
      <c r="L15" s="174">
        <f t="shared" si="2"/>
        <v>200300000</v>
      </c>
      <c r="M15" s="340">
        <f t="shared" si="1"/>
        <v>100</v>
      </c>
      <c r="N15" s="1039"/>
      <c r="O15" s="1039"/>
      <c r="P15" s="1039"/>
    </row>
    <row r="16" spans="1:16">
      <c r="A16" s="175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3" ht="13.5" thickBot="1">
      <c r="A17" s="178" t="s">
        <v>110</v>
      </c>
      <c r="B17" s="179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</row>
    <row r="18" spans="1:13">
      <c r="A18" s="181" t="s">
        <v>111</v>
      </c>
      <c r="B18" s="163"/>
      <c r="C18" s="182"/>
      <c r="D18" s="182"/>
      <c r="E18" s="193"/>
      <c r="F18" s="182"/>
      <c r="G18" s="182"/>
      <c r="H18" s="182"/>
      <c r="I18" s="182"/>
      <c r="J18" s="182"/>
      <c r="K18" s="182"/>
      <c r="L18" s="183">
        <f t="shared" ref="L18:L23" si="3">+J18+K18</f>
        <v>0</v>
      </c>
      <c r="M18" s="197" t="str">
        <f t="shared" ref="M18:M24" si="4">IF((C18&lt;&gt;0),ROUND((L18/C18)*100,1),"")</f>
        <v/>
      </c>
    </row>
    <row r="19" spans="1:13">
      <c r="A19" s="184" t="s">
        <v>112</v>
      </c>
      <c r="B19" s="170">
        <v>189890774</v>
      </c>
      <c r="C19" s="170">
        <v>189890774</v>
      </c>
      <c r="D19" s="170"/>
      <c r="E19" s="170">
        <v>189890774</v>
      </c>
      <c r="F19" s="170"/>
      <c r="G19" s="170"/>
      <c r="H19" s="170"/>
      <c r="I19" s="170"/>
      <c r="J19" s="185"/>
      <c r="K19" s="185">
        <v>8636000</v>
      </c>
      <c r="L19" s="186">
        <f t="shared" si="3"/>
        <v>8636000</v>
      </c>
      <c r="M19" s="198">
        <f t="shared" si="4"/>
        <v>4.5</v>
      </c>
    </row>
    <row r="20" spans="1:13">
      <c r="A20" s="184" t="s">
        <v>113</v>
      </c>
      <c r="B20" s="170">
        <v>10409227</v>
      </c>
      <c r="C20" s="170">
        <v>10409227</v>
      </c>
      <c r="D20" s="170"/>
      <c r="E20" s="170">
        <v>10409227</v>
      </c>
      <c r="F20" s="170"/>
      <c r="G20" s="170"/>
      <c r="H20" s="170"/>
      <c r="I20" s="170"/>
      <c r="J20" s="185"/>
      <c r="K20" s="185"/>
      <c r="L20" s="186">
        <f t="shared" si="3"/>
        <v>0</v>
      </c>
      <c r="M20" s="198">
        <f t="shared" si="4"/>
        <v>0</v>
      </c>
    </row>
    <row r="21" spans="1:13">
      <c r="A21" s="184" t="s">
        <v>114</v>
      </c>
      <c r="B21" s="170"/>
      <c r="C21" s="185"/>
      <c r="D21" s="185"/>
      <c r="E21" s="185"/>
      <c r="F21" s="185"/>
      <c r="G21" s="185"/>
      <c r="H21" s="185"/>
      <c r="I21" s="185"/>
      <c r="J21" s="185"/>
      <c r="K21" s="185"/>
      <c r="L21" s="186">
        <f t="shared" si="3"/>
        <v>0</v>
      </c>
      <c r="M21" s="198" t="str">
        <f t="shared" si="4"/>
        <v/>
      </c>
    </row>
    <row r="22" spans="1:13">
      <c r="A22" s="187"/>
      <c r="B22" s="170"/>
      <c r="C22" s="185"/>
      <c r="D22" s="185"/>
      <c r="E22" s="185"/>
      <c r="F22" s="185"/>
      <c r="G22" s="185"/>
      <c r="H22" s="185"/>
      <c r="I22" s="185"/>
      <c r="J22" s="185"/>
      <c r="K22" s="185"/>
      <c r="L22" s="186">
        <f t="shared" si="3"/>
        <v>0</v>
      </c>
      <c r="M22" s="198" t="str">
        <f t="shared" si="4"/>
        <v/>
      </c>
    </row>
    <row r="23" spans="1:13" ht="13.5" thickBot="1">
      <c r="A23" s="188"/>
      <c r="B23" s="172"/>
      <c r="C23" s="189"/>
      <c r="D23" s="189"/>
      <c r="E23" s="189"/>
      <c r="F23" s="189"/>
      <c r="G23" s="189"/>
      <c r="H23" s="189"/>
      <c r="I23" s="189"/>
      <c r="J23" s="189"/>
      <c r="K23" s="189"/>
      <c r="L23" s="186">
        <f t="shared" si="3"/>
        <v>0</v>
      </c>
      <c r="M23" s="199" t="str">
        <f t="shared" si="4"/>
        <v/>
      </c>
    </row>
    <row r="24" spans="1:13" ht="13.5" thickBot="1">
      <c r="A24" s="190" t="s">
        <v>115</v>
      </c>
      <c r="B24" s="174">
        <f t="shared" ref="B24:L24" si="5">SUM(B18:B23)</f>
        <v>200300001</v>
      </c>
      <c r="C24" s="174">
        <f t="shared" si="5"/>
        <v>200300001</v>
      </c>
      <c r="D24" s="174">
        <f t="shared" si="5"/>
        <v>0</v>
      </c>
      <c r="E24" s="174">
        <f t="shared" si="5"/>
        <v>200300001</v>
      </c>
      <c r="F24" s="174">
        <f t="shared" si="5"/>
        <v>0</v>
      </c>
      <c r="G24" s="174">
        <f t="shared" si="5"/>
        <v>0</v>
      </c>
      <c r="H24" s="174">
        <f t="shared" si="5"/>
        <v>0</v>
      </c>
      <c r="I24" s="174">
        <f t="shared" si="5"/>
        <v>0</v>
      </c>
      <c r="J24" s="174">
        <f t="shared" si="5"/>
        <v>0</v>
      </c>
      <c r="K24" s="174">
        <f t="shared" si="5"/>
        <v>8636000</v>
      </c>
      <c r="L24" s="174">
        <f t="shared" si="5"/>
        <v>8636000</v>
      </c>
      <c r="M24" s="340">
        <f t="shared" si="4"/>
        <v>4.3</v>
      </c>
    </row>
    <row r="25" spans="1:13">
      <c r="A25" s="693"/>
      <c r="B25" s="693"/>
      <c r="C25" s="693"/>
      <c r="D25" s="693"/>
      <c r="E25" s="693"/>
      <c r="F25" s="693"/>
      <c r="G25" s="693"/>
      <c r="H25" s="693"/>
      <c r="I25" s="693"/>
      <c r="J25" s="693"/>
      <c r="K25" s="693"/>
      <c r="L25" s="693"/>
      <c r="M25" s="693"/>
    </row>
    <row r="26" spans="1:13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</row>
    <row r="27" spans="1:13" ht="15.75">
      <c r="A27" s="373" t="s">
        <v>874</v>
      </c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</row>
    <row r="28" spans="1:13" ht="14.25" thickBo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356" t="s">
        <v>667</v>
      </c>
      <c r="M28" s="356"/>
    </row>
    <row r="29" spans="1:13" ht="13.5" thickBot="1">
      <c r="A29" s="366" t="s">
        <v>116</v>
      </c>
      <c r="B29" s="367"/>
      <c r="C29" s="367"/>
      <c r="D29" s="367"/>
      <c r="E29" s="367"/>
      <c r="F29" s="367"/>
      <c r="G29" s="367"/>
      <c r="H29" s="367"/>
      <c r="I29" s="367"/>
      <c r="J29" s="367"/>
      <c r="K29" s="192" t="s">
        <v>98</v>
      </c>
      <c r="L29" s="192" t="s">
        <v>99</v>
      </c>
      <c r="M29" s="192" t="s">
        <v>7</v>
      </c>
    </row>
    <row r="30" spans="1:13">
      <c r="A30" s="361" t="s">
        <v>215</v>
      </c>
      <c r="B30" s="362"/>
      <c r="C30" s="362"/>
      <c r="D30" s="362"/>
      <c r="E30" s="362"/>
      <c r="F30" s="362"/>
      <c r="G30" s="362"/>
      <c r="H30" s="362"/>
      <c r="I30" s="362"/>
      <c r="J30" s="362"/>
      <c r="K30" s="193"/>
      <c r="L30" s="194"/>
      <c r="M30" s="194"/>
    </row>
    <row r="31" spans="1:13" ht="13.5" thickBot="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195"/>
      <c r="L31" s="189"/>
      <c r="M31" s="189"/>
    </row>
    <row r="32" spans="1:13" ht="13.5" thickBot="1">
      <c r="A32" s="354" t="s">
        <v>117</v>
      </c>
      <c r="B32" s="355"/>
      <c r="C32" s="355"/>
      <c r="D32" s="355"/>
      <c r="E32" s="355"/>
      <c r="F32" s="355"/>
      <c r="G32" s="355"/>
      <c r="H32" s="355"/>
      <c r="I32" s="355"/>
      <c r="J32" s="355"/>
      <c r="K32" s="196">
        <f>SUM(K30:K31)</f>
        <v>0</v>
      </c>
      <c r="L32" s="196">
        <f>SUM(L30:L31)</f>
        <v>0</v>
      </c>
      <c r="M32" s="196">
        <f>SUM(M30:M31)</f>
        <v>0</v>
      </c>
    </row>
    <row r="48" spans="1:1">
      <c r="A48" s="28"/>
    </row>
  </sheetData>
  <mergeCells count="6">
    <mergeCell ref="B2:L2"/>
    <mergeCell ref="J4:M6"/>
    <mergeCell ref="B7:C7"/>
    <mergeCell ref="D7:E7"/>
    <mergeCell ref="F7:G7"/>
    <mergeCell ref="H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P48"/>
  <sheetViews>
    <sheetView workbookViewId="0">
      <selection activeCell="P29" sqref="P29"/>
    </sheetView>
  </sheetViews>
  <sheetFormatPr defaultRowHeight="12.75"/>
  <cols>
    <col min="1" max="1" width="30" style="27" customWidth="1"/>
    <col min="2" max="10" width="12.6640625" style="27" bestFit="1" customWidth="1"/>
    <col min="11" max="11" width="12.6640625" style="27" customWidth="1"/>
    <col min="12" max="12" width="12.6640625" style="27" bestFit="1" customWidth="1"/>
    <col min="13" max="13" width="10" style="27" customWidth="1"/>
    <col min="14" max="15" width="11.1640625" style="27" bestFit="1" customWidth="1"/>
    <col min="16" max="16" width="10.1640625" style="27" bestFit="1" customWidth="1"/>
    <col min="17" max="16384" width="9.33203125" style="27"/>
  </cols>
  <sheetData>
    <row r="2" spans="1:16" ht="31.5" customHeight="1">
      <c r="A2" s="357" t="s">
        <v>95</v>
      </c>
      <c r="B2" s="1372" t="s">
        <v>879</v>
      </c>
      <c r="C2" s="1372"/>
      <c r="D2" s="1372"/>
      <c r="E2" s="1372"/>
      <c r="F2" s="1372"/>
      <c r="G2" s="1372"/>
      <c r="H2" s="1372"/>
      <c r="I2" s="1372"/>
      <c r="J2" s="1372"/>
      <c r="K2" s="1372"/>
      <c r="L2" s="1372"/>
      <c r="M2" s="358"/>
    </row>
    <row r="3" spans="1:16" ht="15.75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56" t="s">
        <v>667</v>
      </c>
      <c r="M3" s="356"/>
    </row>
    <row r="4" spans="1:16" ht="13.5" thickBot="1">
      <c r="A4" s="369" t="s">
        <v>96</v>
      </c>
      <c r="B4" s="360" t="s">
        <v>97</v>
      </c>
      <c r="C4" s="360"/>
      <c r="D4" s="360"/>
      <c r="E4" s="360"/>
      <c r="F4" s="360"/>
      <c r="G4" s="360"/>
      <c r="H4" s="360"/>
      <c r="I4" s="360"/>
      <c r="J4" s="1373" t="s">
        <v>7</v>
      </c>
      <c r="K4" s="1374"/>
      <c r="L4" s="1374"/>
      <c r="M4" s="1375"/>
    </row>
    <row r="5" spans="1:16" ht="15" customHeight="1" thickBot="1">
      <c r="A5" s="370"/>
      <c r="B5" s="372" t="s">
        <v>98</v>
      </c>
      <c r="C5" s="359" t="s">
        <v>99</v>
      </c>
      <c r="D5" s="368" t="s">
        <v>100</v>
      </c>
      <c r="E5" s="368"/>
      <c r="F5" s="368"/>
      <c r="G5" s="368"/>
      <c r="H5" s="368"/>
      <c r="I5" s="368"/>
      <c r="J5" s="1376"/>
      <c r="K5" s="1377"/>
      <c r="L5" s="1377"/>
      <c r="M5" s="1378"/>
    </row>
    <row r="6" spans="1:16" ht="13.5" thickBot="1">
      <c r="A6" s="370"/>
      <c r="B6" s="372"/>
      <c r="C6" s="359"/>
      <c r="D6" s="158" t="s">
        <v>98</v>
      </c>
      <c r="E6" s="158" t="s">
        <v>99</v>
      </c>
      <c r="F6" s="158" t="s">
        <v>98</v>
      </c>
      <c r="G6" s="158" t="s">
        <v>99</v>
      </c>
      <c r="H6" s="158" t="s">
        <v>98</v>
      </c>
      <c r="I6" s="158" t="s">
        <v>99</v>
      </c>
      <c r="J6" s="1379"/>
      <c r="K6" s="1380"/>
      <c r="L6" s="1380"/>
      <c r="M6" s="1381"/>
    </row>
    <row r="7" spans="1:16" ht="42.75" thickBot="1">
      <c r="A7" s="371"/>
      <c r="B7" s="1368" t="s">
        <v>101</v>
      </c>
      <c r="C7" s="1369"/>
      <c r="D7" s="1368" t="s">
        <v>913</v>
      </c>
      <c r="E7" s="1369"/>
      <c r="F7" s="1368" t="s">
        <v>914</v>
      </c>
      <c r="G7" s="1369"/>
      <c r="H7" s="1370" t="s">
        <v>915</v>
      </c>
      <c r="I7" s="1371"/>
      <c r="J7" s="157" t="s">
        <v>913</v>
      </c>
      <c r="K7" s="158" t="s">
        <v>914</v>
      </c>
      <c r="L7" s="157" t="s">
        <v>102</v>
      </c>
      <c r="M7" s="158" t="s">
        <v>916</v>
      </c>
    </row>
    <row r="8" spans="1:16" ht="13.5" thickBot="1">
      <c r="A8" s="159">
        <v>1</v>
      </c>
      <c r="B8" s="157">
        <v>2</v>
      </c>
      <c r="C8" s="157">
        <v>3</v>
      </c>
      <c r="D8" s="160">
        <v>4</v>
      </c>
      <c r="E8" s="158">
        <v>5</v>
      </c>
      <c r="F8" s="158">
        <v>6</v>
      </c>
      <c r="G8" s="158">
        <v>7</v>
      </c>
      <c r="H8" s="157">
        <v>8</v>
      </c>
      <c r="I8" s="160">
        <v>9</v>
      </c>
      <c r="J8" s="160">
        <v>10</v>
      </c>
      <c r="K8" s="160">
        <v>11</v>
      </c>
      <c r="L8" s="160" t="s">
        <v>103</v>
      </c>
      <c r="M8" s="161" t="s">
        <v>104</v>
      </c>
    </row>
    <row r="9" spans="1:16">
      <c r="A9" s="162" t="s">
        <v>105</v>
      </c>
      <c r="B9" s="163"/>
      <c r="C9" s="170"/>
      <c r="D9" s="182"/>
      <c r="E9" s="182"/>
      <c r="F9" s="182"/>
      <c r="G9" s="182"/>
      <c r="H9" s="182"/>
      <c r="I9" s="182"/>
      <c r="J9" s="182"/>
      <c r="K9" s="182"/>
      <c r="L9" s="164">
        <f t="shared" ref="L9:L14" si="0">+J9+K9</f>
        <v>0</v>
      </c>
      <c r="M9" s="197" t="str">
        <f t="shared" ref="M9:M15" si="1">IF((C9&lt;&gt;0),ROUND((L9/C9)*100,1),"")</f>
        <v/>
      </c>
    </row>
    <row r="10" spans="1:16">
      <c r="A10" s="165" t="s">
        <v>106</v>
      </c>
      <c r="B10" s="166"/>
      <c r="C10" s="166"/>
      <c r="D10" s="167"/>
      <c r="E10" s="167"/>
      <c r="F10" s="167"/>
      <c r="G10" s="167"/>
      <c r="H10" s="167"/>
      <c r="I10" s="167"/>
      <c r="J10" s="1037"/>
      <c r="K10" s="1037"/>
      <c r="L10" s="168">
        <f t="shared" si="0"/>
        <v>0</v>
      </c>
      <c r="M10" s="198" t="str">
        <f t="shared" si="1"/>
        <v/>
      </c>
    </row>
    <row r="11" spans="1:16">
      <c r="A11" s="169" t="s">
        <v>647</v>
      </c>
      <c r="B11" s="185">
        <v>356300000</v>
      </c>
      <c r="C11" s="185">
        <v>356300000</v>
      </c>
      <c r="D11" s="185">
        <v>356300000</v>
      </c>
      <c r="E11" s="185">
        <v>356300000</v>
      </c>
      <c r="H11" s="185"/>
      <c r="I11" s="185"/>
      <c r="J11" s="185">
        <v>356300000</v>
      </c>
      <c r="K11" s="185">
        <v>0</v>
      </c>
      <c r="L11" s="168">
        <f>+J11+K11</f>
        <v>356300000</v>
      </c>
      <c r="M11" s="198">
        <f t="shared" si="1"/>
        <v>100</v>
      </c>
    </row>
    <row r="12" spans="1:16">
      <c r="A12" s="169" t="s">
        <v>107</v>
      </c>
      <c r="B12" s="170"/>
      <c r="C12" s="185"/>
      <c r="D12" s="185"/>
      <c r="E12" s="185"/>
      <c r="F12" s="185"/>
      <c r="G12" s="185"/>
      <c r="H12" s="185"/>
      <c r="I12" s="185"/>
      <c r="J12" s="1038"/>
      <c r="K12" s="1038"/>
      <c r="L12" s="168">
        <f t="shared" si="0"/>
        <v>0</v>
      </c>
      <c r="M12" s="198" t="str">
        <f t="shared" si="1"/>
        <v/>
      </c>
    </row>
    <row r="13" spans="1:16">
      <c r="A13" s="169" t="s">
        <v>108</v>
      </c>
      <c r="B13" s="170"/>
      <c r="C13" s="185"/>
      <c r="D13" s="185"/>
      <c r="E13" s="185"/>
      <c r="F13" s="185"/>
      <c r="G13" s="185"/>
      <c r="H13" s="185"/>
      <c r="I13" s="185"/>
      <c r="J13" s="1038"/>
      <c r="K13" s="1038"/>
      <c r="L13" s="168">
        <f t="shared" si="0"/>
        <v>0</v>
      </c>
      <c r="M13" s="198" t="str">
        <f t="shared" si="1"/>
        <v/>
      </c>
    </row>
    <row r="14" spans="1:16" ht="15" customHeight="1" thickBot="1">
      <c r="A14" s="171" t="s">
        <v>877</v>
      </c>
      <c r="B14" s="172"/>
      <c r="C14" s="189"/>
      <c r="D14" s="189"/>
      <c r="E14" s="189"/>
      <c r="F14" s="189"/>
      <c r="G14" s="189"/>
      <c r="H14" s="189">
        <v>341446000</v>
      </c>
      <c r="I14" s="189"/>
      <c r="J14" s="189"/>
      <c r="K14" s="189"/>
      <c r="L14" s="168">
        <f t="shared" si="0"/>
        <v>0</v>
      </c>
      <c r="M14" s="199" t="str">
        <f t="shared" si="1"/>
        <v/>
      </c>
    </row>
    <row r="15" spans="1:16" ht="13.5" thickBot="1">
      <c r="A15" s="173" t="s">
        <v>109</v>
      </c>
      <c r="B15" s="174">
        <f t="shared" ref="B15:L15" si="2">B9+SUM(B11:B14)</f>
        <v>356300000</v>
      </c>
      <c r="C15" s="174">
        <f t="shared" si="2"/>
        <v>356300000</v>
      </c>
      <c r="D15" s="174">
        <f>D9+SUM(D11:D14)</f>
        <v>356300000</v>
      </c>
      <c r="E15" s="174">
        <f>E9+SUM(E11:E14)</f>
        <v>356300000</v>
      </c>
      <c r="F15" s="174">
        <f t="shared" si="2"/>
        <v>0</v>
      </c>
      <c r="G15" s="174">
        <f t="shared" si="2"/>
        <v>0</v>
      </c>
      <c r="H15" s="174">
        <f t="shared" si="2"/>
        <v>341446000</v>
      </c>
      <c r="I15" s="174">
        <f t="shared" si="2"/>
        <v>0</v>
      </c>
      <c r="J15" s="174">
        <f>J9+SUM(J11:J14)</f>
        <v>356300000</v>
      </c>
      <c r="K15" s="174">
        <f t="shared" si="2"/>
        <v>0</v>
      </c>
      <c r="L15" s="174">
        <f t="shared" si="2"/>
        <v>356300000</v>
      </c>
      <c r="M15" s="340">
        <f t="shared" si="1"/>
        <v>100</v>
      </c>
      <c r="N15" s="1039"/>
      <c r="O15" s="1039"/>
      <c r="P15" s="1039"/>
    </row>
    <row r="16" spans="1:16">
      <c r="A16" s="175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3" ht="13.5" thickBot="1">
      <c r="A17" s="178" t="s">
        <v>110</v>
      </c>
      <c r="B17" s="179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</row>
    <row r="18" spans="1:13">
      <c r="A18" s="181" t="s">
        <v>111</v>
      </c>
      <c r="B18" s="163"/>
      <c r="C18" s="182"/>
      <c r="D18" s="182"/>
      <c r="E18" s="193"/>
      <c r="F18" s="182"/>
      <c r="G18" s="182"/>
      <c r="H18" s="182"/>
      <c r="I18" s="182"/>
      <c r="J18" s="182"/>
      <c r="K18" s="182"/>
      <c r="L18" s="183">
        <f t="shared" ref="L18:L23" si="3">+J18+K18</f>
        <v>0</v>
      </c>
      <c r="M18" s="197" t="str">
        <f t="shared" ref="M18:M24" si="4">IF((C18&lt;&gt;0),ROUND((L18/C18)*100,1),"")</f>
        <v/>
      </c>
    </row>
    <row r="19" spans="1:13">
      <c r="A19" s="184" t="s">
        <v>112</v>
      </c>
      <c r="B19" s="170">
        <v>336986542</v>
      </c>
      <c r="C19" s="170">
        <v>336986542</v>
      </c>
      <c r="D19" s="170"/>
      <c r="E19" s="170">
        <v>12954000</v>
      </c>
      <c r="F19" s="170">
        <v>324033000</v>
      </c>
      <c r="G19" s="170">
        <v>324033000</v>
      </c>
      <c r="H19" s="170"/>
      <c r="I19" s="170"/>
      <c r="J19" s="185">
        <v>12954000</v>
      </c>
      <c r="K19" s="185">
        <v>293083690</v>
      </c>
      <c r="L19" s="186">
        <f t="shared" si="3"/>
        <v>306037690</v>
      </c>
      <c r="M19" s="198">
        <f t="shared" si="4"/>
        <v>90.8</v>
      </c>
    </row>
    <row r="20" spans="1:13">
      <c r="A20" s="184" t="s">
        <v>113</v>
      </c>
      <c r="B20" s="170">
        <v>19313458</v>
      </c>
      <c r="C20" s="170">
        <v>19313458</v>
      </c>
      <c r="D20" s="170"/>
      <c r="E20" s="170">
        <v>1900000</v>
      </c>
      <c r="F20" s="170">
        <v>17413000</v>
      </c>
      <c r="G20" s="170">
        <v>17413000</v>
      </c>
      <c r="H20" s="170"/>
      <c r="I20" s="170"/>
      <c r="J20" s="185">
        <v>1950800</v>
      </c>
      <c r="K20" s="185">
        <v>8559813</v>
      </c>
      <c r="L20" s="186">
        <f t="shared" si="3"/>
        <v>10510613</v>
      </c>
      <c r="M20" s="198">
        <f t="shared" si="4"/>
        <v>54.4</v>
      </c>
    </row>
    <row r="21" spans="1:13">
      <c r="A21" s="184" t="s">
        <v>114</v>
      </c>
      <c r="B21" s="170"/>
      <c r="C21" s="185"/>
      <c r="D21" s="185"/>
      <c r="E21" s="185"/>
      <c r="F21" s="185"/>
      <c r="G21" s="185"/>
      <c r="H21" s="185"/>
      <c r="I21" s="185"/>
      <c r="J21" s="185"/>
      <c r="K21" s="185"/>
      <c r="L21" s="186">
        <f t="shared" si="3"/>
        <v>0</v>
      </c>
      <c r="M21" s="198" t="str">
        <f t="shared" si="4"/>
        <v/>
      </c>
    </row>
    <row r="22" spans="1:13">
      <c r="A22" s="187"/>
      <c r="B22" s="170"/>
      <c r="C22" s="185"/>
      <c r="D22" s="185"/>
      <c r="E22" s="185"/>
      <c r="F22" s="185"/>
      <c r="G22" s="185"/>
      <c r="H22" s="185"/>
      <c r="I22" s="185"/>
      <c r="J22" s="185"/>
      <c r="K22" s="185"/>
      <c r="L22" s="186">
        <f t="shared" si="3"/>
        <v>0</v>
      </c>
      <c r="M22" s="198" t="str">
        <f t="shared" si="4"/>
        <v/>
      </c>
    </row>
    <row r="23" spans="1:13" ht="13.5" thickBot="1">
      <c r="A23" s="188"/>
      <c r="B23" s="172"/>
      <c r="C23" s="189"/>
      <c r="D23" s="189"/>
      <c r="E23" s="189"/>
      <c r="F23" s="189"/>
      <c r="G23" s="189"/>
      <c r="H23" s="189"/>
      <c r="I23" s="189"/>
      <c r="J23" s="189"/>
      <c r="K23" s="189"/>
      <c r="L23" s="186">
        <f t="shared" si="3"/>
        <v>0</v>
      </c>
      <c r="M23" s="199" t="str">
        <f t="shared" si="4"/>
        <v/>
      </c>
    </row>
    <row r="24" spans="1:13" ht="13.5" thickBot="1">
      <c r="A24" s="190" t="s">
        <v>115</v>
      </c>
      <c r="B24" s="174">
        <f t="shared" ref="B24:L24" si="5">SUM(B18:B23)</f>
        <v>356300000</v>
      </c>
      <c r="C24" s="174">
        <f t="shared" si="5"/>
        <v>356300000</v>
      </c>
      <c r="D24" s="174">
        <f t="shared" si="5"/>
        <v>0</v>
      </c>
      <c r="E24" s="174">
        <f t="shared" si="5"/>
        <v>14854000</v>
      </c>
      <c r="F24" s="174">
        <f t="shared" si="5"/>
        <v>341446000</v>
      </c>
      <c r="G24" s="174">
        <f t="shared" si="5"/>
        <v>341446000</v>
      </c>
      <c r="H24" s="174">
        <f t="shared" si="5"/>
        <v>0</v>
      </c>
      <c r="I24" s="174">
        <f t="shared" si="5"/>
        <v>0</v>
      </c>
      <c r="J24" s="174">
        <f t="shared" si="5"/>
        <v>14904800</v>
      </c>
      <c r="K24" s="174">
        <f t="shared" si="5"/>
        <v>301643503</v>
      </c>
      <c r="L24" s="174">
        <f t="shared" si="5"/>
        <v>316548303</v>
      </c>
      <c r="M24" s="340">
        <f t="shared" si="4"/>
        <v>88.8</v>
      </c>
    </row>
    <row r="25" spans="1:13">
      <c r="A25" s="693"/>
      <c r="B25" s="693"/>
      <c r="C25" s="693"/>
      <c r="D25" s="693"/>
      <c r="E25" s="693"/>
      <c r="F25" s="693"/>
      <c r="G25" s="693"/>
      <c r="H25" s="693"/>
      <c r="I25" s="693"/>
      <c r="J25" s="693"/>
      <c r="K25" s="693"/>
      <c r="L25" s="693"/>
      <c r="M25" s="693"/>
    </row>
    <row r="26" spans="1:13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</row>
    <row r="27" spans="1:13" ht="15.75">
      <c r="A27" s="373" t="s">
        <v>917</v>
      </c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</row>
    <row r="28" spans="1:13" ht="14.25" thickBo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356" t="s">
        <v>667</v>
      </c>
      <c r="M28" s="356"/>
    </row>
    <row r="29" spans="1:13" ht="13.5" thickBot="1">
      <c r="A29" s="366" t="s">
        <v>116</v>
      </c>
      <c r="B29" s="367"/>
      <c r="C29" s="367"/>
      <c r="D29" s="367"/>
      <c r="E29" s="367"/>
      <c r="F29" s="367"/>
      <c r="G29" s="367"/>
      <c r="H29" s="367"/>
      <c r="I29" s="367"/>
      <c r="J29" s="367"/>
      <c r="K29" s="192" t="s">
        <v>98</v>
      </c>
      <c r="L29" s="192" t="s">
        <v>99</v>
      </c>
      <c r="M29" s="192" t="s">
        <v>7</v>
      </c>
    </row>
    <row r="30" spans="1:13">
      <c r="A30" s="361" t="s">
        <v>215</v>
      </c>
      <c r="B30" s="362"/>
      <c r="C30" s="362"/>
      <c r="D30" s="362"/>
      <c r="E30" s="362"/>
      <c r="F30" s="362"/>
      <c r="G30" s="362"/>
      <c r="H30" s="362"/>
      <c r="I30" s="362"/>
      <c r="J30" s="362"/>
      <c r="K30" s="193"/>
      <c r="L30" s="194"/>
      <c r="M30" s="194"/>
    </row>
    <row r="31" spans="1:13" ht="13.5" thickBot="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195"/>
      <c r="L31" s="189"/>
      <c r="M31" s="189"/>
    </row>
    <row r="32" spans="1:13" ht="13.5" thickBot="1">
      <c r="A32" s="354" t="s">
        <v>117</v>
      </c>
      <c r="B32" s="355"/>
      <c r="C32" s="355"/>
      <c r="D32" s="355"/>
      <c r="E32" s="355"/>
      <c r="F32" s="355"/>
      <c r="G32" s="355"/>
      <c r="H32" s="355"/>
      <c r="I32" s="355"/>
      <c r="J32" s="355"/>
      <c r="K32" s="196">
        <f>SUM(K30:K31)</f>
        <v>0</v>
      </c>
      <c r="L32" s="196">
        <f>SUM(L30:L31)</f>
        <v>0</v>
      </c>
      <c r="M32" s="196">
        <f>SUM(M30:M31)</f>
        <v>0</v>
      </c>
    </row>
    <row r="48" spans="1:1">
      <c r="A48" s="28"/>
    </row>
  </sheetData>
  <mergeCells count="6">
    <mergeCell ref="B2:L2"/>
    <mergeCell ref="J4:M6"/>
    <mergeCell ref="B7:C7"/>
    <mergeCell ref="D7:E7"/>
    <mergeCell ref="F7:G7"/>
    <mergeCell ref="H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26"/>
  <sheetViews>
    <sheetView tabSelected="1" workbookViewId="0">
      <selection activeCell="D130" sqref="D130"/>
    </sheetView>
  </sheetViews>
  <sheetFormatPr defaultRowHeight="12.75"/>
  <cols>
    <col min="1" max="1" width="9.6640625" style="146" customWidth="1"/>
    <col min="2" max="2" width="59.33203125" style="146" customWidth="1"/>
    <col min="3" max="5" width="15.83203125" style="147" customWidth="1"/>
    <col min="6" max="6" width="9.83203125" style="4" bestFit="1" customWidth="1"/>
    <col min="7" max="7" width="11" style="4" bestFit="1" customWidth="1"/>
    <col min="8" max="16384" width="9.33203125" style="4"/>
  </cols>
  <sheetData>
    <row r="1" spans="1:5" s="2" customFormat="1" ht="16.5" customHeight="1" thickBot="1">
      <c r="A1" s="55"/>
      <c r="B1" s="56"/>
      <c r="C1" s="64"/>
      <c r="D1" s="64"/>
      <c r="E1" s="64" t="s">
        <v>890</v>
      </c>
    </row>
    <row r="2" spans="1:5" s="40" customFormat="1" ht="22.5" customHeight="1">
      <c r="A2" s="374"/>
      <c r="B2" s="1382" t="s">
        <v>118</v>
      </c>
      <c r="C2" s="1383"/>
      <c r="D2" s="1384"/>
      <c r="E2" s="136" t="s">
        <v>119</v>
      </c>
    </row>
    <row r="3" spans="1:5" s="40" customFormat="1" ht="16.5" thickBot="1">
      <c r="A3" s="57"/>
      <c r="B3" s="1385" t="s">
        <v>536</v>
      </c>
      <c r="C3" s="1386"/>
      <c r="D3" s="1387"/>
      <c r="E3" s="137" t="s">
        <v>121</v>
      </c>
    </row>
    <row r="4" spans="1:5" s="41" customFormat="1" ht="15.95" customHeight="1" thickBot="1">
      <c r="A4" s="58"/>
      <c r="B4" s="58"/>
      <c r="C4" s="59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2</v>
      </c>
      <c r="B6" s="53">
        <v>3</v>
      </c>
      <c r="C6" s="53">
        <v>4</v>
      </c>
      <c r="D6" s="220">
        <v>5</v>
      </c>
      <c r="E6" s="219">
        <v>6</v>
      </c>
    </row>
    <row r="7" spans="1:5" s="32" customFormat="1" ht="12" customHeight="1" thickBot="1">
      <c r="A7" s="457" t="s">
        <v>8</v>
      </c>
      <c r="B7" s="545" t="s">
        <v>440</v>
      </c>
      <c r="C7" s="536">
        <f>SUM(C16+C8)</f>
        <v>1207807876</v>
      </c>
      <c r="D7" s="536">
        <f>SUM(D16+D8)</f>
        <v>1255492428</v>
      </c>
      <c r="E7" s="668">
        <f>SUM(E16+E8)</f>
        <v>1267601742</v>
      </c>
    </row>
    <row r="8" spans="1:5" s="42" customFormat="1" ht="12" customHeight="1" thickBot="1">
      <c r="A8" s="534" t="s">
        <v>441</v>
      </c>
      <c r="B8" s="460" t="s">
        <v>350</v>
      </c>
      <c r="C8" s="1302">
        <f>SUM(C9:C15)</f>
        <v>1084958035</v>
      </c>
      <c r="D8" s="1304">
        <f>SUM(D9:D15)</f>
        <v>1110102387</v>
      </c>
      <c r="E8" s="79">
        <f>SUM(E9:E15)</f>
        <v>1110102387</v>
      </c>
    </row>
    <row r="9" spans="1:5" s="43" customFormat="1" ht="12" customHeight="1">
      <c r="A9" s="433" t="s">
        <v>269</v>
      </c>
      <c r="B9" s="434" t="s">
        <v>270</v>
      </c>
      <c r="C9" s="451">
        <v>262315807</v>
      </c>
      <c r="D9" s="451">
        <v>262315807</v>
      </c>
      <c r="E9" s="1307">
        <v>262315807</v>
      </c>
    </row>
    <row r="10" spans="1:5" s="43" customFormat="1" ht="12" customHeight="1">
      <c r="A10" s="436" t="s">
        <v>271</v>
      </c>
      <c r="B10" s="437" t="s">
        <v>351</v>
      </c>
      <c r="C10" s="438">
        <v>487421944</v>
      </c>
      <c r="D10" s="438">
        <v>484841851</v>
      </c>
      <c r="E10" s="1158">
        <v>484841851</v>
      </c>
    </row>
    <row r="11" spans="1:5" s="43" customFormat="1" ht="15">
      <c r="A11" s="436" t="s">
        <v>722</v>
      </c>
      <c r="B11" s="437" t="s">
        <v>724</v>
      </c>
      <c r="C11" s="438">
        <v>167952271</v>
      </c>
      <c r="D11" s="1158">
        <v>168390180</v>
      </c>
      <c r="E11" s="1158">
        <v>168396450</v>
      </c>
    </row>
    <row r="12" spans="1:5" s="43" customFormat="1" ht="15" customHeight="1">
      <c r="A12" s="436" t="s">
        <v>721</v>
      </c>
      <c r="B12" s="437" t="s">
        <v>723</v>
      </c>
      <c r="C12" s="438">
        <v>145369941</v>
      </c>
      <c r="D12" s="1158">
        <v>143230161</v>
      </c>
      <c r="E12" s="1096">
        <v>143223891</v>
      </c>
    </row>
    <row r="13" spans="1:5" s="43" customFormat="1" ht="12" customHeight="1">
      <c r="A13" s="436" t="s">
        <v>274</v>
      </c>
      <c r="B13" s="437" t="s">
        <v>275</v>
      </c>
      <c r="C13" s="438">
        <v>21898072</v>
      </c>
      <c r="D13" s="1158">
        <v>23713756</v>
      </c>
      <c r="E13" s="1158">
        <v>23713756</v>
      </c>
    </row>
    <row r="14" spans="1:5" s="42" customFormat="1" ht="12" customHeight="1">
      <c r="A14" s="436" t="s">
        <v>276</v>
      </c>
      <c r="B14" s="437" t="s">
        <v>659</v>
      </c>
      <c r="C14" s="438"/>
      <c r="D14" s="1158">
        <v>27610632</v>
      </c>
      <c r="E14" s="1158">
        <v>27610632</v>
      </c>
    </row>
    <row r="15" spans="1:5" s="42" customFormat="1" ht="12" customHeight="1" thickBot="1">
      <c r="A15" s="446" t="s">
        <v>277</v>
      </c>
      <c r="B15" s="447" t="s">
        <v>625</v>
      </c>
      <c r="C15" s="448"/>
      <c r="D15" s="532"/>
      <c r="E15" s="532"/>
    </row>
    <row r="16" spans="1:5" s="42" customFormat="1" ht="12" customHeight="1" thickBot="1">
      <c r="A16" s="535" t="s">
        <v>442</v>
      </c>
      <c r="B16" s="453" t="s">
        <v>358</v>
      </c>
      <c r="C16" s="576">
        <f>SUM(C17:C21)</f>
        <v>122849841</v>
      </c>
      <c r="D16" s="576">
        <f>SUM(D17:D21)</f>
        <v>145390041</v>
      </c>
      <c r="E16" s="696">
        <f>SUM(E17:E21)</f>
        <v>157499355</v>
      </c>
    </row>
    <row r="17" spans="1:5" s="42" customFormat="1" ht="12" customHeight="1">
      <c r="A17" s="449" t="s">
        <v>278</v>
      </c>
      <c r="B17" s="450" t="s">
        <v>279</v>
      </c>
      <c r="C17" s="451"/>
      <c r="D17" s="451"/>
      <c r="E17" s="503"/>
    </row>
    <row r="18" spans="1:5" s="42" customFormat="1" ht="12" customHeight="1">
      <c r="A18" s="436" t="s">
        <v>280</v>
      </c>
      <c r="B18" s="437" t="s">
        <v>354</v>
      </c>
      <c r="C18" s="438"/>
      <c r="D18" s="438"/>
      <c r="E18" s="500"/>
    </row>
    <row r="19" spans="1:5" s="42" customFormat="1" ht="12" customHeight="1">
      <c r="A19" s="436" t="s">
        <v>281</v>
      </c>
      <c r="B19" s="567" t="s">
        <v>355</v>
      </c>
      <c r="C19" s="438"/>
      <c r="D19" s="438"/>
      <c r="E19" s="500"/>
    </row>
    <row r="20" spans="1:5" s="42" customFormat="1" ht="12" customHeight="1">
      <c r="A20" s="436" t="s">
        <v>282</v>
      </c>
      <c r="B20" s="567" t="s">
        <v>356</v>
      </c>
      <c r="C20" s="438"/>
      <c r="D20" s="438"/>
      <c r="E20" s="500"/>
    </row>
    <row r="21" spans="1:5" s="43" customFormat="1" ht="12" customHeight="1" thickBot="1">
      <c r="A21" s="436" t="s">
        <v>283</v>
      </c>
      <c r="B21" s="437" t="s">
        <v>357</v>
      </c>
      <c r="C21" s="1301">
        <v>122849841</v>
      </c>
      <c r="D21" s="438">
        <v>145390041</v>
      </c>
      <c r="E21" s="500">
        <v>157499355</v>
      </c>
    </row>
    <row r="22" spans="1:5" s="43" customFormat="1" ht="12" hidden="1" customHeight="1" thickBot="1">
      <c r="A22" s="485" t="s">
        <v>283</v>
      </c>
      <c r="B22" s="486" t="s">
        <v>415</v>
      </c>
      <c r="C22" s="487"/>
      <c r="D22" s="487"/>
      <c r="E22" s="504">
        <v>19249</v>
      </c>
    </row>
    <row r="23" spans="1:5" s="43" customFormat="1" ht="12" customHeight="1" thickBot="1">
      <c r="A23" s="452" t="s">
        <v>10</v>
      </c>
      <c r="B23" s="463" t="s">
        <v>359</v>
      </c>
      <c r="C23" s="576">
        <f>SUM(C24:C28)</f>
        <v>587975500</v>
      </c>
      <c r="D23" s="576">
        <f>SUM(D24:D28)</f>
        <v>288736500</v>
      </c>
      <c r="E23" s="696">
        <f>SUM(E24:E28)</f>
        <v>0</v>
      </c>
    </row>
    <row r="24" spans="1:5" s="42" customFormat="1" ht="12" customHeight="1">
      <c r="A24" s="449" t="s">
        <v>284</v>
      </c>
      <c r="B24" s="450" t="s">
        <v>285</v>
      </c>
      <c r="C24" s="438">
        <v>587975500</v>
      </c>
      <c r="D24" s="474">
        <v>288736500</v>
      </c>
      <c r="E24" s="513"/>
    </row>
    <row r="25" spans="1:5" s="43" customFormat="1" ht="12" customHeight="1">
      <c r="A25" s="436" t="s">
        <v>286</v>
      </c>
      <c r="B25" s="437" t="s">
        <v>360</v>
      </c>
      <c r="C25" s="439"/>
      <c r="D25" s="439"/>
      <c r="E25" s="506"/>
    </row>
    <row r="26" spans="1:5" s="43" customFormat="1" ht="12" customHeight="1">
      <c r="A26" s="436" t="s">
        <v>287</v>
      </c>
      <c r="B26" s="567" t="s">
        <v>361</v>
      </c>
      <c r="C26" s="438"/>
      <c r="D26" s="438"/>
      <c r="E26" s="500"/>
    </row>
    <row r="27" spans="1:5" s="43" customFormat="1" ht="12" customHeight="1">
      <c r="A27" s="446" t="s">
        <v>288</v>
      </c>
      <c r="B27" s="568" t="s">
        <v>362</v>
      </c>
      <c r="C27" s="461"/>
      <c r="D27" s="461"/>
      <c r="E27" s="507"/>
    </row>
    <row r="28" spans="1:5" s="43" customFormat="1" ht="12" customHeight="1" thickBot="1">
      <c r="A28" s="484" t="s">
        <v>289</v>
      </c>
      <c r="B28" s="483" t="s">
        <v>363</v>
      </c>
      <c r="C28" s="203"/>
      <c r="D28" s="203"/>
      <c r="E28" s="81"/>
    </row>
    <row r="29" spans="1:5" s="43" customFormat="1" ht="12" hidden="1" customHeight="1" thickBot="1">
      <c r="A29" s="485" t="s">
        <v>289</v>
      </c>
      <c r="B29" s="486" t="s">
        <v>415</v>
      </c>
      <c r="C29" s="487"/>
      <c r="D29" s="487"/>
      <c r="E29" s="504">
        <v>128054</v>
      </c>
    </row>
    <row r="30" spans="1:5" s="43" customFormat="1" ht="12" customHeight="1" thickBot="1">
      <c r="A30" s="452" t="s">
        <v>11</v>
      </c>
      <c r="B30" s="463" t="s">
        <v>370</v>
      </c>
      <c r="C30" s="1011">
        <f>SUM(C32+C34+C39)</f>
        <v>169800000</v>
      </c>
      <c r="D30" s="1011">
        <f>SUM(D32+D34+D39)</f>
        <v>169800000</v>
      </c>
      <c r="E30" s="1012">
        <f>SUM(E32+E34+E39)</f>
        <v>188089529</v>
      </c>
    </row>
    <row r="31" spans="1:5" s="43" customFormat="1" ht="12" customHeight="1">
      <c r="A31" s="449" t="s">
        <v>290</v>
      </c>
      <c r="B31" s="450" t="s">
        <v>291</v>
      </c>
      <c r="C31" s="451">
        <v>163500000</v>
      </c>
      <c r="D31" s="451">
        <v>163500000</v>
      </c>
      <c r="E31" s="1308">
        <v>181164317</v>
      </c>
    </row>
    <row r="32" spans="1:5" s="43" customFormat="1" ht="12" customHeight="1">
      <c r="A32" s="436" t="s">
        <v>292</v>
      </c>
      <c r="B32" s="437" t="s">
        <v>293</v>
      </c>
      <c r="C32" s="466">
        <v>13500000</v>
      </c>
      <c r="D32" s="466">
        <v>13500000</v>
      </c>
      <c r="E32" s="776">
        <v>12560689</v>
      </c>
    </row>
    <row r="33" spans="1:12" s="43" customFormat="1" ht="12" customHeight="1">
      <c r="A33" s="464" t="s">
        <v>292</v>
      </c>
      <c r="B33" s="465" t="s">
        <v>364</v>
      </c>
      <c r="C33" s="466">
        <v>13500000</v>
      </c>
      <c r="D33" s="466">
        <v>13500000</v>
      </c>
      <c r="E33" s="776">
        <v>12560689</v>
      </c>
    </row>
    <row r="34" spans="1:12" s="43" customFormat="1" ht="12" customHeight="1">
      <c r="A34" s="436" t="s">
        <v>367</v>
      </c>
      <c r="B34" s="468" t="s">
        <v>368</v>
      </c>
      <c r="C34" s="466">
        <v>150000000</v>
      </c>
      <c r="D34" s="466">
        <v>150000000</v>
      </c>
      <c r="E34" s="776">
        <v>168603628</v>
      </c>
    </row>
    <row r="35" spans="1:12" s="43" customFormat="1" ht="12" customHeight="1">
      <c r="A35" s="436" t="s">
        <v>294</v>
      </c>
      <c r="B35" s="469" t="s">
        <v>369</v>
      </c>
      <c r="C35" s="466">
        <v>150000000</v>
      </c>
      <c r="D35" s="466">
        <v>150000000</v>
      </c>
      <c r="E35" s="776">
        <v>168603628</v>
      </c>
      <c r="J35" s="1058">
        <f>SUM(J21+J34)</f>
        <v>0</v>
      </c>
      <c r="K35" s="1058">
        <f>SUM(K21+K34)</f>
        <v>0</v>
      </c>
      <c r="L35" s="1058">
        <f>SUM(L21+L34)</f>
        <v>0</v>
      </c>
    </row>
    <row r="36" spans="1:12" s="43" customFormat="1" ht="12" customHeight="1">
      <c r="A36" s="464" t="s">
        <v>294</v>
      </c>
      <c r="B36" s="470" t="s">
        <v>365</v>
      </c>
      <c r="C36" s="466">
        <v>150000000</v>
      </c>
      <c r="D36" s="466">
        <v>150000000</v>
      </c>
      <c r="E36" s="776">
        <v>168603628</v>
      </c>
    </row>
    <row r="37" spans="1:12" s="43" customFormat="1" ht="12" customHeight="1">
      <c r="A37" s="436" t="s">
        <v>295</v>
      </c>
      <c r="B37" s="471" t="s">
        <v>296</v>
      </c>
      <c r="C37" s="698"/>
      <c r="D37" s="698"/>
      <c r="E37" s="1159"/>
    </row>
    <row r="38" spans="1:12" s="43" customFormat="1" ht="12" customHeight="1">
      <c r="A38" s="436" t="s">
        <v>297</v>
      </c>
      <c r="B38" s="471" t="s">
        <v>298</v>
      </c>
      <c r="C38" s="443"/>
      <c r="D38" s="443"/>
      <c r="E38" s="1161"/>
    </row>
    <row r="39" spans="1:12" s="43" customFormat="1" ht="12" customHeight="1" thickBot="1">
      <c r="A39" s="446" t="s">
        <v>299</v>
      </c>
      <c r="B39" s="447" t="s">
        <v>300</v>
      </c>
      <c r="C39" s="473">
        <v>6300000</v>
      </c>
      <c r="D39" s="473">
        <v>6300000</v>
      </c>
      <c r="E39" s="1163">
        <v>6925212</v>
      </c>
    </row>
    <row r="40" spans="1:12" s="43" customFormat="1" ht="12" customHeight="1" thickBot="1">
      <c r="A40" s="452" t="s">
        <v>12</v>
      </c>
      <c r="B40" s="463" t="s">
        <v>371</v>
      </c>
      <c r="C40" s="576">
        <f>SUM(C41:C50)</f>
        <v>182197459</v>
      </c>
      <c r="D40" s="576">
        <f>SUM(D41:D50)</f>
        <v>183695379</v>
      </c>
      <c r="E40" s="696">
        <f>SUM(E41:E51)</f>
        <v>184255395</v>
      </c>
    </row>
    <row r="41" spans="1:12" s="43" customFormat="1" ht="12" customHeight="1">
      <c r="A41" s="449" t="s">
        <v>301</v>
      </c>
      <c r="B41" s="450" t="s">
        <v>302</v>
      </c>
      <c r="C41" s="474">
        <v>20000000</v>
      </c>
      <c r="D41" s="474">
        <v>20000000</v>
      </c>
      <c r="E41" s="513">
        <v>20664344</v>
      </c>
    </row>
    <row r="42" spans="1:12" s="43" customFormat="1" ht="12" customHeight="1">
      <c r="A42" s="436" t="s">
        <v>303</v>
      </c>
      <c r="B42" s="437" t="s">
        <v>304</v>
      </c>
      <c r="C42" s="441">
        <v>116348360</v>
      </c>
      <c r="D42" s="441">
        <v>116348360</v>
      </c>
      <c r="E42" s="508">
        <v>125863206</v>
      </c>
    </row>
    <row r="43" spans="1:12" s="43" customFormat="1" ht="12" customHeight="1">
      <c r="A43" s="436" t="s">
        <v>305</v>
      </c>
      <c r="B43" s="437" t="s">
        <v>306</v>
      </c>
      <c r="C43" s="441">
        <v>7753200</v>
      </c>
      <c r="D43" s="441">
        <v>7753200</v>
      </c>
      <c r="E43" s="508">
        <v>6274733</v>
      </c>
    </row>
    <row r="44" spans="1:12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12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12" s="43" customFormat="1" ht="12" customHeight="1">
      <c r="A46" s="436" t="s">
        <v>311</v>
      </c>
      <c r="B46" s="437" t="s">
        <v>312</v>
      </c>
      <c r="C46" s="441">
        <v>23813864</v>
      </c>
      <c r="D46" s="441">
        <v>23813864</v>
      </c>
      <c r="E46" s="508">
        <v>27426057</v>
      </c>
    </row>
    <row r="47" spans="1:12" s="43" customFormat="1" ht="12" customHeight="1">
      <c r="A47" s="436" t="s">
        <v>313</v>
      </c>
      <c r="B47" s="437" t="s">
        <v>314</v>
      </c>
      <c r="C47" s="441">
        <v>14282035</v>
      </c>
      <c r="D47" s="441">
        <v>14282035</v>
      </c>
      <c r="E47" s="508"/>
    </row>
    <row r="48" spans="1:12" s="43" customFormat="1" ht="12" customHeight="1">
      <c r="A48" s="436" t="s">
        <v>315</v>
      </c>
      <c r="B48" s="437" t="s">
        <v>316</v>
      </c>
      <c r="C48" s="441"/>
      <c r="D48" s="441"/>
      <c r="E48" s="508">
        <v>22425</v>
      </c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>
      <c r="A50" s="717" t="s">
        <v>319</v>
      </c>
      <c r="B50" s="718" t="s">
        <v>626</v>
      </c>
      <c r="C50" s="719"/>
      <c r="D50" s="719">
        <v>1497920</v>
      </c>
      <c r="E50" s="719">
        <v>1497920</v>
      </c>
    </row>
    <row r="51" spans="1:5" s="43" customFormat="1" ht="12" customHeight="1" thickBot="1">
      <c r="A51" s="713" t="s">
        <v>636</v>
      </c>
      <c r="B51" s="714" t="s">
        <v>638</v>
      </c>
      <c r="C51" s="715"/>
      <c r="D51" s="715"/>
      <c r="E51" s="716">
        <v>2506710</v>
      </c>
    </row>
    <row r="52" spans="1:5" s="43" customFormat="1" ht="12" customHeight="1" thickBot="1">
      <c r="A52" s="452" t="s">
        <v>13</v>
      </c>
      <c r="B52" s="463" t="s">
        <v>372</v>
      </c>
      <c r="C52" s="576">
        <f>SUM(C53:C57)</f>
        <v>89000000</v>
      </c>
      <c r="D52" s="576">
        <f>SUM(D53:D57)</f>
        <v>89000000</v>
      </c>
      <c r="E52" s="696">
        <f>SUM(E53:E57)</f>
        <v>26794259</v>
      </c>
    </row>
    <row r="53" spans="1:5" s="43" customFormat="1" ht="12" customHeight="1">
      <c r="A53" s="449" t="s">
        <v>322</v>
      </c>
      <c r="B53" s="450" t="s">
        <v>323</v>
      </c>
      <c r="C53" s="476"/>
      <c r="D53" s="476"/>
      <c r="E53" s="880"/>
    </row>
    <row r="54" spans="1:5" s="42" customFormat="1" ht="12" customHeight="1">
      <c r="A54" s="436" t="s">
        <v>324</v>
      </c>
      <c r="B54" s="437" t="s">
        <v>325</v>
      </c>
      <c r="C54" s="441">
        <v>89000000</v>
      </c>
      <c r="D54" s="441">
        <v>89000000</v>
      </c>
      <c r="E54" s="508">
        <v>26794259</v>
      </c>
    </row>
    <row r="55" spans="1:5" s="42" customFormat="1" ht="12" customHeight="1">
      <c r="A55" s="436" t="s">
        <v>326</v>
      </c>
      <c r="B55" s="437" t="s">
        <v>327</v>
      </c>
      <c r="C55" s="441"/>
      <c r="D55" s="441"/>
      <c r="E55" s="508"/>
    </row>
    <row r="56" spans="1:5" s="42" customFormat="1" ht="12" customHeight="1">
      <c r="A56" s="436" t="s">
        <v>328</v>
      </c>
      <c r="B56" s="437" t="s">
        <v>329</v>
      </c>
      <c r="C56" s="441"/>
      <c r="D56" s="441"/>
      <c r="E56" s="508"/>
    </row>
    <row r="57" spans="1:5" s="42" customFormat="1" ht="12" customHeight="1" thickBot="1">
      <c r="A57" s="446" t="s">
        <v>330</v>
      </c>
      <c r="B57" s="447" t="s">
        <v>331</v>
      </c>
      <c r="C57" s="473"/>
      <c r="D57" s="473"/>
      <c r="E57" s="511"/>
    </row>
    <row r="58" spans="1:5" s="43" customFormat="1" ht="12" customHeight="1" thickBot="1">
      <c r="A58" s="452" t="s">
        <v>14</v>
      </c>
      <c r="B58" s="463" t="s">
        <v>378</v>
      </c>
      <c r="C58" s="479">
        <f>SUM(C59:C61)</f>
        <v>0</v>
      </c>
      <c r="D58" s="479">
        <f>SUM(D59:D61)</f>
        <v>0</v>
      </c>
      <c r="E58" s="584">
        <f>SUM(E59:E61)</f>
        <v>369830</v>
      </c>
    </row>
    <row r="59" spans="1:5" s="43" customFormat="1" ht="11.25" customHeight="1">
      <c r="A59" s="449" t="s">
        <v>332</v>
      </c>
      <c r="B59" s="450" t="s">
        <v>373</v>
      </c>
      <c r="C59" s="478"/>
      <c r="D59" s="478"/>
      <c r="E59" s="517"/>
    </row>
    <row r="60" spans="1:5">
      <c r="A60" s="436" t="s">
        <v>784</v>
      </c>
      <c r="B60" s="437" t="s">
        <v>374</v>
      </c>
      <c r="C60" s="442"/>
      <c r="D60" s="442"/>
      <c r="E60" s="510"/>
    </row>
    <row r="61" spans="1:5" s="32" customFormat="1" ht="13.5" customHeight="1" thickBot="1">
      <c r="A61" s="436" t="s">
        <v>664</v>
      </c>
      <c r="B61" s="437" t="s">
        <v>333</v>
      </c>
      <c r="C61" s="441"/>
      <c r="D61" s="441"/>
      <c r="E61" s="441">
        <v>369830</v>
      </c>
    </row>
    <row r="62" spans="1:5" s="44" customFormat="1" ht="12" hidden="1" customHeight="1" thickBot="1">
      <c r="A62" s="480" t="s">
        <v>376</v>
      </c>
      <c r="B62" s="481" t="s">
        <v>377</v>
      </c>
      <c r="C62" s="482"/>
      <c r="D62" s="482"/>
      <c r="E62" s="518"/>
    </row>
    <row r="63" spans="1:5" ht="12" customHeight="1" thickBot="1">
      <c r="A63" s="452" t="s">
        <v>15</v>
      </c>
      <c r="B63" s="453" t="s">
        <v>384</v>
      </c>
      <c r="C63" s="475">
        <f>SUM(C64:C66)</f>
        <v>16000000</v>
      </c>
      <c r="D63" s="576">
        <f>SUM(D64:D66)</f>
        <v>8000000</v>
      </c>
      <c r="E63" s="696">
        <f>SUM(E64:E66)</f>
        <v>7000000</v>
      </c>
    </row>
    <row r="64" spans="1:5" ht="12" customHeight="1">
      <c r="A64" s="449" t="s">
        <v>334</v>
      </c>
      <c r="B64" s="450" t="s">
        <v>379</v>
      </c>
      <c r="C64" s="474"/>
      <c r="D64" s="474"/>
      <c r="E64" s="513"/>
    </row>
    <row r="65" spans="1:6" ht="12" customHeight="1">
      <c r="A65" s="436" t="s">
        <v>785</v>
      </c>
      <c r="B65" s="437" t="s">
        <v>380</v>
      </c>
      <c r="C65" s="441"/>
      <c r="D65" s="441"/>
      <c r="E65" s="508"/>
    </row>
    <row r="66" spans="1:6" ht="12" customHeight="1" thickBot="1">
      <c r="A66" s="436" t="s">
        <v>609</v>
      </c>
      <c r="B66" s="437" t="s">
        <v>335</v>
      </c>
      <c r="C66" s="698">
        <v>16000000</v>
      </c>
      <c r="D66" s="698">
        <v>8000000</v>
      </c>
      <c r="E66" s="699">
        <v>7000000</v>
      </c>
    </row>
    <row r="67" spans="1:6" ht="12" customHeight="1" thickBot="1">
      <c r="A67" s="452" t="s">
        <v>35</v>
      </c>
      <c r="B67" s="463" t="s">
        <v>385</v>
      </c>
      <c r="C67" s="576">
        <f>SUM(C8+C16+C23+C30+C40+C52+C58+C63)</f>
        <v>2252780835</v>
      </c>
      <c r="D67" s="700">
        <f>SUM(D8+D16+D23+D30+D40+D52+D58+D63)</f>
        <v>1994724307</v>
      </c>
      <c r="E67" s="667">
        <f>SUM(E8+E16+E23+E30+E40+E52+E58+E63)</f>
        <v>1674110755</v>
      </c>
    </row>
    <row r="68" spans="1:6" ht="12" customHeight="1">
      <c r="A68" s="746" t="s">
        <v>387</v>
      </c>
      <c r="B68" s="747" t="s">
        <v>336</v>
      </c>
      <c r="C68" s="748">
        <f>SUM(C69:C71)</f>
        <v>0</v>
      </c>
      <c r="D68" s="1309">
        <f>SUM(D69:D71)</f>
        <v>17462500</v>
      </c>
      <c r="E68" s="749">
        <f>SUM(E69:E71)</f>
        <v>0</v>
      </c>
    </row>
    <row r="69" spans="1:6" ht="12" customHeight="1">
      <c r="A69" s="436" t="s">
        <v>337</v>
      </c>
      <c r="B69" s="437" t="s">
        <v>338</v>
      </c>
      <c r="C69" s="441"/>
      <c r="D69" s="674">
        <v>17462500</v>
      </c>
      <c r="E69" s="1306"/>
    </row>
    <row r="70" spans="1:6" ht="12" customHeight="1">
      <c r="A70" s="436" t="s">
        <v>339</v>
      </c>
      <c r="B70" s="437" t="s">
        <v>340</v>
      </c>
      <c r="C70" s="441"/>
      <c r="D70" s="681"/>
      <c r="E70" s="674"/>
    </row>
    <row r="71" spans="1:6" ht="12" customHeight="1">
      <c r="A71" s="436" t="s">
        <v>341</v>
      </c>
      <c r="B71" s="444" t="s">
        <v>342</v>
      </c>
      <c r="C71" s="443"/>
      <c r="D71" s="682"/>
      <c r="E71" s="675"/>
    </row>
    <row r="72" spans="1:6" s="769" customFormat="1" ht="12" customHeight="1">
      <c r="A72" s="767" t="s">
        <v>388</v>
      </c>
      <c r="B72" s="768" t="s">
        <v>343</v>
      </c>
      <c r="C72" s="539"/>
      <c r="D72" s="684"/>
      <c r="E72" s="677"/>
    </row>
    <row r="73" spans="1:6" s="769" customFormat="1" ht="12" customHeight="1">
      <c r="A73" s="767" t="s">
        <v>389</v>
      </c>
      <c r="B73" s="768" t="s">
        <v>344</v>
      </c>
      <c r="C73" s="539">
        <f>SUM(C74:C75)</f>
        <v>820251464</v>
      </c>
      <c r="D73" s="684">
        <f>SUM(D74:D75)</f>
        <v>816026981</v>
      </c>
      <c r="E73" s="677">
        <f>SUM(E74:E75)</f>
        <v>816026981</v>
      </c>
    </row>
    <row r="74" spans="1:6" ht="12" customHeight="1">
      <c r="A74" s="436" t="s">
        <v>345</v>
      </c>
      <c r="B74" s="437" t="s">
        <v>346</v>
      </c>
      <c r="C74" s="1301">
        <v>820251464</v>
      </c>
      <c r="D74" s="815">
        <v>816026981</v>
      </c>
      <c r="E74" s="1305">
        <v>816026981</v>
      </c>
      <c r="F74" s="23"/>
    </row>
    <row r="75" spans="1:6" ht="12" customHeight="1">
      <c r="A75" s="436" t="s">
        <v>347</v>
      </c>
      <c r="B75" s="437" t="s">
        <v>348</v>
      </c>
      <c r="C75" s="445"/>
      <c r="D75" s="684"/>
      <c r="E75" s="677"/>
    </row>
    <row r="76" spans="1:6" s="44" customFormat="1" ht="12" customHeight="1">
      <c r="A76" s="436" t="s">
        <v>445</v>
      </c>
      <c r="B76" s="766" t="s">
        <v>446</v>
      </c>
      <c r="C76" s="539">
        <v>35000000</v>
      </c>
      <c r="D76" s="539">
        <v>35000000</v>
      </c>
      <c r="E76" s="677">
        <v>37046808</v>
      </c>
    </row>
    <row r="77" spans="1:6" ht="12" customHeight="1">
      <c r="A77" s="964" t="s">
        <v>390</v>
      </c>
      <c r="B77" s="966" t="s">
        <v>391</v>
      </c>
      <c r="C77" s="445">
        <f>SUM(C68+C72+C73+C76)</f>
        <v>855251464</v>
      </c>
      <c r="D77" s="445">
        <f>SUM(D68+D72+D73+D76)</f>
        <v>868489481</v>
      </c>
      <c r="E77" s="676">
        <f>SUM(E68+E72+E73+E76)</f>
        <v>853073789</v>
      </c>
    </row>
    <row r="78" spans="1:6" ht="12" customHeight="1">
      <c r="A78" s="964" t="s">
        <v>407</v>
      </c>
      <c r="B78" s="966" t="s">
        <v>392</v>
      </c>
      <c r="C78" s="445"/>
      <c r="D78" s="445"/>
      <c r="E78" s="676"/>
    </row>
    <row r="79" spans="1:6" ht="12" customHeight="1" thickBot="1">
      <c r="A79" s="965" t="s">
        <v>408</v>
      </c>
      <c r="B79" s="967" t="s">
        <v>393</v>
      </c>
      <c r="C79" s="541"/>
      <c r="D79" s="541"/>
      <c r="E79" s="678"/>
    </row>
    <row r="80" spans="1:6" ht="12" customHeight="1" thickBot="1">
      <c r="A80" s="952" t="s">
        <v>16</v>
      </c>
      <c r="B80" s="968" t="s">
        <v>386</v>
      </c>
      <c r="C80" s="672">
        <f>SUM(C77:C79)</f>
        <v>855251464</v>
      </c>
      <c r="D80" s="672">
        <f>SUM(D77:D79)</f>
        <v>868489481</v>
      </c>
      <c r="E80" s="685">
        <f>SUM(E77:E79)</f>
        <v>853073789</v>
      </c>
    </row>
    <row r="81" spans="1:5" ht="24.75" customHeight="1" thickBot="1">
      <c r="A81" s="952" t="s">
        <v>17</v>
      </c>
      <c r="B81" s="955" t="s">
        <v>409</v>
      </c>
      <c r="C81" s="765">
        <f>SUM(C67+C80)</f>
        <v>3108032299</v>
      </c>
      <c r="D81" s="765">
        <f>SUM(D67+D80)</f>
        <v>2863213788</v>
      </c>
      <c r="E81" s="762">
        <f>SUM(E67+E80)</f>
        <v>2527184544</v>
      </c>
    </row>
    <row r="83" spans="1:5" ht="13.5" thickBot="1"/>
    <row r="84" spans="1:5" s="21" customFormat="1" ht="38.1" customHeight="1" thickBot="1">
      <c r="A84" s="571"/>
      <c r="B84" s="572" t="s">
        <v>23</v>
      </c>
      <c r="C84" s="573" t="s">
        <v>5</v>
      </c>
      <c r="D84" s="573" t="s">
        <v>6</v>
      </c>
      <c r="E84" s="574" t="s">
        <v>7</v>
      </c>
    </row>
    <row r="85" spans="1:5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5" s="21" customFormat="1" ht="12" customHeight="1" thickBot="1">
      <c r="A86" s="14" t="s">
        <v>8</v>
      </c>
      <c r="B86" s="17" t="s">
        <v>265</v>
      </c>
      <c r="C86" s="201">
        <f>+C87+C88+C89+C90+C91</f>
        <v>751261939</v>
      </c>
      <c r="D86" s="201">
        <f>+D87+D88+D89+D90+D91</f>
        <v>797075109</v>
      </c>
      <c r="E86" s="78">
        <f>+E87+E88+E89+E90+E91</f>
        <v>656631215</v>
      </c>
    </row>
    <row r="87" spans="1:5" s="21" customFormat="1" ht="12" customHeight="1">
      <c r="A87" s="11" t="s">
        <v>217</v>
      </c>
      <c r="B87" s="6" t="s">
        <v>24</v>
      </c>
      <c r="C87" s="204">
        <v>297325615</v>
      </c>
      <c r="D87" s="204">
        <v>299850573</v>
      </c>
      <c r="E87" s="80">
        <v>277846343</v>
      </c>
    </row>
    <row r="88" spans="1:5" s="21" customFormat="1" ht="12" customHeight="1">
      <c r="A88" s="9" t="s">
        <v>218</v>
      </c>
      <c r="B88" s="5" t="s">
        <v>25</v>
      </c>
      <c r="C88" s="203">
        <v>34051508</v>
      </c>
      <c r="D88" s="203">
        <v>34192908</v>
      </c>
      <c r="E88" s="81">
        <v>28920943</v>
      </c>
    </row>
    <row r="89" spans="1:5" s="21" customFormat="1" ht="12" customHeight="1">
      <c r="A89" s="9" t="s">
        <v>219</v>
      </c>
      <c r="B89" s="5" t="s">
        <v>26</v>
      </c>
      <c r="C89" s="206">
        <v>330479816</v>
      </c>
      <c r="D89" s="206">
        <v>339732801</v>
      </c>
      <c r="E89" s="83">
        <v>241249597</v>
      </c>
    </row>
    <row r="90" spans="1:5" s="21" customFormat="1" ht="12" customHeight="1">
      <c r="A90" s="9" t="s">
        <v>220</v>
      </c>
      <c r="B90" s="7" t="s">
        <v>27</v>
      </c>
      <c r="C90" s="206">
        <v>71933000</v>
      </c>
      <c r="D90" s="206">
        <v>71933000</v>
      </c>
      <c r="E90" s="83">
        <v>62304071</v>
      </c>
    </row>
    <row r="91" spans="1:5" s="21" customFormat="1" ht="12" customHeight="1">
      <c r="A91" s="9" t="s">
        <v>221</v>
      </c>
      <c r="B91" s="12" t="s">
        <v>28</v>
      </c>
      <c r="C91" s="206">
        <v>17472000</v>
      </c>
      <c r="D91" s="206">
        <v>51365827</v>
      </c>
      <c r="E91" s="206">
        <v>46310261</v>
      </c>
    </row>
    <row r="92" spans="1:5" s="415" customFormat="1" ht="12" customHeight="1">
      <c r="A92" s="413" t="s">
        <v>229</v>
      </c>
      <c r="B92" s="416" t="s">
        <v>223</v>
      </c>
      <c r="C92" s="399"/>
      <c r="D92" s="399">
        <v>31353346</v>
      </c>
      <c r="E92" s="400">
        <v>31319934</v>
      </c>
    </row>
    <row r="93" spans="1:5" s="415" customFormat="1" ht="12" customHeight="1">
      <c r="A93" s="413" t="s">
        <v>230</v>
      </c>
      <c r="B93" s="416" t="s">
        <v>224</v>
      </c>
      <c r="C93" s="399">
        <v>7000000</v>
      </c>
      <c r="D93" s="399"/>
      <c r="E93" s="400"/>
    </row>
    <row r="94" spans="1:5" s="415" customFormat="1" ht="12" customHeight="1">
      <c r="A94" s="413" t="s">
        <v>231</v>
      </c>
      <c r="B94" s="414" t="s">
        <v>225</v>
      </c>
      <c r="C94" s="399"/>
      <c r="D94" s="399"/>
      <c r="E94" s="400"/>
    </row>
    <row r="95" spans="1:5" s="415" customFormat="1" ht="12" customHeight="1">
      <c r="A95" s="417" t="s">
        <v>232</v>
      </c>
      <c r="B95" s="418" t="s">
        <v>226</v>
      </c>
      <c r="C95" s="399"/>
      <c r="D95" s="399"/>
      <c r="E95" s="400"/>
    </row>
    <row r="96" spans="1:5" s="415" customFormat="1" ht="12" customHeight="1">
      <c r="A96" s="413" t="s">
        <v>233</v>
      </c>
      <c r="B96" s="418" t="s">
        <v>227</v>
      </c>
      <c r="C96" s="399"/>
      <c r="D96" s="399">
        <v>8056641</v>
      </c>
      <c r="E96" s="400">
        <v>7224491</v>
      </c>
    </row>
    <row r="97" spans="1:5" s="415" customFormat="1" ht="12" customHeight="1">
      <c r="A97" s="419" t="s">
        <v>234</v>
      </c>
      <c r="B97" s="416" t="s">
        <v>240</v>
      </c>
      <c r="C97" s="399">
        <v>1522000</v>
      </c>
      <c r="D97" s="399"/>
      <c r="E97" s="400"/>
    </row>
    <row r="98" spans="1:5" s="415" customFormat="1" ht="12" customHeight="1">
      <c r="A98" s="419" t="s">
        <v>235</v>
      </c>
      <c r="B98" s="414" t="s">
        <v>241</v>
      </c>
      <c r="C98" s="399"/>
      <c r="D98" s="399"/>
      <c r="E98" s="400"/>
    </row>
    <row r="99" spans="1:5" s="415" customFormat="1" ht="12" customHeight="1">
      <c r="A99" s="419" t="s">
        <v>236</v>
      </c>
      <c r="B99" s="418" t="s">
        <v>242</v>
      </c>
      <c r="C99" s="399"/>
      <c r="D99" s="399"/>
      <c r="E99" s="400"/>
    </row>
    <row r="100" spans="1:5" s="415" customFormat="1" ht="12" customHeight="1">
      <c r="A100" s="419" t="s">
        <v>237</v>
      </c>
      <c r="B100" s="418" t="s">
        <v>243</v>
      </c>
      <c r="C100" s="399"/>
      <c r="D100" s="399"/>
      <c r="E100" s="400"/>
    </row>
    <row r="101" spans="1:5" s="415" customFormat="1" ht="12" customHeight="1">
      <c r="A101" s="419" t="s">
        <v>239</v>
      </c>
      <c r="B101" s="418" t="s">
        <v>244</v>
      </c>
      <c r="C101" s="399">
        <v>7950000</v>
      </c>
      <c r="D101" s="399">
        <v>10955840</v>
      </c>
      <c r="E101" s="400">
        <v>7765836</v>
      </c>
    </row>
    <row r="102" spans="1:5" s="415" customFormat="1" ht="12" customHeight="1" thickBot="1">
      <c r="A102" s="420" t="s">
        <v>612</v>
      </c>
      <c r="B102" s="421" t="s">
        <v>245</v>
      </c>
      <c r="C102" s="401">
        <v>1000000</v>
      </c>
      <c r="D102" s="401">
        <v>1000000</v>
      </c>
      <c r="E102" s="402"/>
    </row>
    <row r="103" spans="1:5" s="21" customFormat="1" ht="12" customHeight="1" thickBot="1">
      <c r="A103" s="13" t="s">
        <v>9</v>
      </c>
      <c r="B103" s="16" t="s">
        <v>266</v>
      </c>
      <c r="C103" s="1303">
        <v>1269900642</v>
      </c>
      <c r="D103" s="202">
        <f>+D104+D105+D106</f>
        <v>978871740</v>
      </c>
      <c r="E103" s="79">
        <f>+E104+E105+E106</f>
        <v>432245192</v>
      </c>
    </row>
    <row r="104" spans="1:5" s="21" customFormat="1" ht="12" customHeight="1">
      <c r="A104" s="10" t="s">
        <v>246</v>
      </c>
      <c r="B104" s="5" t="s">
        <v>29</v>
      </c>
      <c r="C104" s="203">
        <v>908691107</v>
      </c>
      <c r="D104" s="205">
        <v>509132607</v>
      </c>
      <c r="E104" s="82">
        <v>20282627</v>
      </c>
    </row>
    <row r="105" spans="1:5" s="21" customFormat="1" ht="12" customHeight="1">
      <c r="A105" s="10" t="s">
        <v>247</v>
      </c>
      <c r="B105" s="8" t="s">
        <v>30</v>
      </c>
      <c r="C105" s="203">
        <v>361209535</v>
      </c>
      <c r="D105" s="203">
        <v>469739133</v>
      </c>
      <c r="E105" s="81">
        <v>411962565</v>
      </c>
    </row>
    <row r="106" spans="1:5" s="21" customFormat="1" ht="12" customHeight="1" thickBot="1">
      <c r="A106" s="10" t="s">
        <v>248</v>
      </c>
      <c r="B106" s="412" t="s">
        <v>249</v>
      </c>
      <c r="C106" s="203"/>
      <c r="D106" s="203"/>
      <c r="E106" s="81"/>
    </row>
    <row r="107" spans="1:5" s="21" customFormat="1" ht="17.25" customHeight="1" thickBot="1">
      <c r="A107" s="13" t="s">
        <v>10</v>
      </c>
      <c r="B107" s="432" t="s">
        <v>267</v>
      </c>
      <c r="C107" s="201">
        <f>+C86+C103</f>
        <v>2021162581</v>
      </c>
      <c r="D107" s="201">
        <f>+D86+D103</f>
        <v>1775946849</v>
      </c>
      <c r="E107" s="78">
        <f>+E86+E103</f>
        <v>1088876407</v>
      </c>
    </row>
    <row r="108" spans="1:5" s="21" customFormat="1" ht="12" customHeight="1">
      <c r="A108" s="738" t="s">
        <v>394</v>
      </c>
      <c r="B108" s="737" t="s">
        <v>395</v>
      </c>
      <c r="C108" s="739">
        <f>SUM(C109:C111)</f>
        <v>0</v>
      </c>
      <c r="D108" s="739">
        <f>SUM(D109:D111)</f>
        <v>0</v>
      </c>
      <c r="E108" s="740">
        <f>SUM(E109:E111)</f>
        <v>0</v>
      </c>
    </row>
    <row r="109" spans="1:5" s="21" customFormat="1" ht="12" customHeight="1">
      <c r="A109" s="71" t="s">
        <v>396</v>
      </c>
      <c r="B109" s="68" t="s">
        <v>399</v>
      </c>
      <c r="C109" s="203"/>
      <c r="D109" s="203"/>
      <c r="E109" s="81"/>
    </row>
    <row r="110" spans="1:5" s="21" customFormat="1" ht="12" customHeight="1">
      <c r="A110" s="71" t="s">
        <v>397</v>
      </c>
      <c r="B110" s="68" t="s">
        <v>443</v>
      </c>
      <c r="C110" s="203"/>
      <c r="D110" s="203"/>
      <c r="E110" s="81"/>
    </row>
    <row r="111" spans="1:5" s="21" customFormat="1" ht="12" customHeight="1">
      <c r="A111" s="71" t="s">
        <v>398</v>
      </c>
      <c r="B111" s="68" t="s">
        <v>444</v>
      </c>
      <c r="C111" s="203"/>
      <c r="D111" s="203"/>
      <c r="E111" s="81"/>
    </row>
    <row r="112" spans="1:5" s="21" customFormat="1" ht="12" customHeight="1">
      <c r="A112" s="741" t="s">
        <v>402</v>
      </c>
      <c r="B112" s="68" t="s">
        <v>403</v>
      </c>
      <c r="C112" s="203"/>
      <c r="D112" s="203"/>
      <c r="E112" s="81"/>
    </row>
    <row r="113" spans="1:5" s="21" customFormat="1" ht="12" customHeight="1">
      <c r="A113" s="741" t="s">
        <v>610</v>
      </c>
      <c r="B113" s="68" t="s">
        <v>611</v>
      </c>
      <c r="C113" s="203">
        <v>35000000</v>
      </c>
      <c r="D113" s="203">
        <v>36000000</v>
      </c>
      <c r="E113" s="81">
        <v>35513639</v>
      </c>
    </row>
    <row r="114" spans="1:5" s="21" customFormat="1" ht="12" customHeight="1" thickBot="1">
      <c r="A114" s="751" t="s">
        <v>533</v>
      </c>
      <c r="B114" s="76" t="s">
        <v>534</v>
      </c>
      <c r="C114" s="206">
        <v>1051869718</v>
      </c>
      <c r="D114" s="206">
        <v>1051266939</v>
      </c>
      <c r="E114" s="83">
        <v>1013272421</v>
      </c>
    </row>
    <row r="115" spans="1:5" s="750" customFormat="1" ht="12" customHeight="1" thickBot="1">
      <c r="A115" s="72" t="s">
        <v>411</v>
      </c>
      <c r="B115" s="752" t="s">
        <v>410</v>
      </c>
      <c r="C115" s="753">
        <f>SUM(C108+C112+C113+C114)</f>
        <v>1086869718</v>
      </c>
      <c r="D115" s="753">
        <f>SUM(D108+D112+D113+D114)</f>
        <v>1087266939</v>
      </c>
      <c r="E115" s="754">
        <f>SUM(E108+E112+E113+E114)</f>
        <v>1048786060</v>
      </c>
    </row>
    <row r="116" spans="1:5" s="21" customFormat="1" ht="12" customHeight="1">
      <c r="A116" s="73" t="s">
        <v>412</v>
      </c>
      <c r="B116" s="74" t="s">
        <v>404</v>
      </c>
      <c r="C116" s="205"/>
      <c r="D116" s="205"/>
      <c r="E116" s="82"/>
    </row>
    <row r="117" spans="1:5" s="21" customFormat="1" ht="12" customHeight="1" thickBot="1">
      <c r="A117" s="742" t="s">
        <v>413</v>
      </c>
      <c r="B117" s="743" t="s">
        <v>405</v>
      </c>
      <c r="C117" s="744"/>
      <c r="D117" s="744"/>
      <c r="E117" s="745"/>
    </row>
    <row r="118" spans="1:5" s="21" customFormat="1" ht="12" customHeight="1" thickBot="1">
      <c r="A118" s="77" t="s">
        <v>33</v>
      </c>
      <c r="B118" s="141" t="s">
        <v>406</v>
      </c>
      <c r="C118" s="736">
        <f>SUM(C115:C117)</f>
        <v>1086869718</v>
      </c>
      <c r="D118" s="736">
        <f>SUM(D115:D117)</f>
        <v>1087266939</v>
      </c>
      <c r="E118" s="736">
        <f>SUM(E115:E117)</f>
        <v>1048786060</v>
      </c>
    </row>
    <row r="119" spans="1:5" s="1" customFormat="1" ht="28.5" customHeight="1" thickBot="1">
      <c r="A119" s="77" t="s">
        <v>12</v>
      </c>
      <c r="B119" s="141" t="s">
        <v>414</v>
      </c>
      <c r="C119" s="764">
        <f>SUM(C107+C118)</f>
        <v>3108032299</v>
      </c>
      <c r="D119" s="764">
        <f>SUM(D107+D118)</f>
        <v>2863213788</v>
      </c>
      <c r="E119" s="761">
        <f>SUM(E107+E118)</f>
        <v>2137662467</v>
      </c>
    </row>
    <row r="121" spans="1:5" ht="13.5">
      <c r="A121" s="3"/>
      <c r="B121" s="813" t="s">
        <v>715</v>
      </c>
      <c r="C121" s="4"/>
      <c r="D121" s="4"/>
      <c r="E121" s="4"/>
    </row>
    <row r="122" spans="1:5">
      <c r="A122" s="3"/>
      <c r="B122" s="809" t="s">
        <v>695</v>
      </c>
      <c r="C122" s="809"/>
      <c r="D122" s="809"/>
      <c r="E122" s="809">
        <v>13</v>
      </c>
    </row>
    <row r="123" spans="1:5">
      <c r="A123" s="3"/>
      <c r="B123" s="809" t="s">
        <v>693</v>
      </c>
      <c r="C123" s="809"/>
      <c r="D123" s="809"/>
      <c r="E123" s="809">
        <v>91</v>
      </c>
    </row>
    <row r="124" spans="1:5">
      <c r="A124" s="3"/>
      <c r="B124" s="887" t="s">
        <v>732</v>
      </c>
      <c r="C124" s="977"/>
      <c r="D124" s="809"/>
      <c r="E124" s="809">
        <v>68</v>
      </c>
    </row>
    <row r="125" spans="1:5">
      <c r="A125" s="3"/>
      <c r="B125" s="809" t="s">
        <v>716</v>
      </c>
      <c r="C125" s="809"/>
      <c r="D125" s="809"/>
      <c r="E125" s="809">
        <v>8</v>
      </c>
    </row>
    <row r="126" spans="1:5" s="812" customFormat="1">
      <c r="A126" s="810"/>
      <c r="B126" s="811" t="s">
        <v>690</v>
      </c>
      <c r="C126" s="811"/>
      <c r="D126" s="811"/>
      <c r="E126" s="811">
        <f>SUM(E122:E125)-E124</f>
        <v>112</v>
      </c>
    </row>
  </sheetData>
  <mergeCells count="2">
    <mergeCell ref="B2:D2"/>
    <mergeCell ref="B3:D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0" orientation="portrait" verticalDpi="300" r:id="rId1"/>
  <headerFooter alignWithMargins="0"/>
  <rowBreaks count="1" manualBreakCount="1">
    <brk id="81" max="16383" man="1"/>
  </rowBreaks>
  <ignoredErrors>
    <ignoredError sqref="C115:E11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I127"/>
  <sheetViews>
    <sheetView workbookViewId="0">
      <selection activeCell="I28" sqref="I28"/>
    </sheetView>
  </sheetViews>
  <sheetFormatPr defaultRowHeight="12.75"/>
  <cols>
    <col min="1" max="1" width="9.6640625" style="146" customWidth="1"/>
    <col min="2" max="2" width="60.83203125" style="146" customWidth="1"/>
    <col min="3" max="5" width="15.83203125" style="147" customWidth="1"/>
    <col min="6" max="6" width="9.33203125" style="4"/>
    <col min="7" max="9" width="14.5" style="4" bestFit="1" customWidth="1"/>
    <col min="10" max="16384" width="9.33203125" style="4"/>
  </cols>
  <sheetData>
    <row r="1" spans="1:5" s="2" customFormat="1" ht="16.5" customHeight="1" thickBot="1">
      <c r="A1" s="55"/>
      <c r="B1" s="56"/>
      <c r="C1" s="64"/>
      <c r="D1" s="64"/>
      <c r="E1" s="64" t="s">
        <v>891</v>
      </c>
    </row>
    <row r="2" spans="1:5" s="40" customFormat="1" ht="22.5" customHeight="1">
      <c r="A2" s="374"/>
      <c r="B2" s="1382" t="s">
        <v>118</v>
      </c>
      <c r="C2" s="1383"/>
      <c r="D2" s="1384"/>
      <c r="E2" s="136" t="s">
        <v>119</v>
      </c>
    </row>
    <row r="3" spans="1:5" s="40" customFormat="1" ht="16.5" thickBot="1">
      <c r="A3" s="57"/>
      <c r="B3" s="1385" t="s">
        <v>537</v>
      </c>
      <c r="C3" s="1386"/>
      <c r="D3" s="1387"/>
      <c r="E3" s="137" t="s">
        <v>121</v>
      </c>
    </row>
    <row r="4" spans="1:5" s="41" customFormat="1" ht="15.95" customHeight="1" thickBot="1">
      <c r="A4" s="58"/>
      <c r="B4" s="58"/>
      <c r="C4" s="59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2</v>
      </c>
      <c r="B6" s="53">
        <v>3</v>
      </c>
      <c r="C6" s="53">
        <v>4</v>
      </c>
      <c r="D6" s="220">
        <v>5</v>
      </c>
      <c r="E6" s="219">
        <v>6</v>
      </c>
    </row>
    <row r="7" spans="1:5" s="32" customFormat="1" ht="12" customHeight="1" thickBot="1">
      <c r="A7" s="457" t="s">
        <v>8</v>
      </c>
      <c r="B7" s="545" t="s">
        <v>440</v>
      </c>
      <c r="C7" s="536">
        <f>SUM(C16+C8)</f>
        <v>1251925629</v>
      </c>
      <c r="D7" s="536">
        <f>SUM(D16+D8)</f>
        <v>1276935388</v>
      </c>
      <c r="E7" s="668">
        <f>SUM(E16+E8)</f>
        <v>1249814244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SUM(C9:C15)</f>
        <v>1084958035</v>
      </c>
      <c r="D8" s="456">
        <f>SUM(D9:D15)</f>
        <v>1110102387</v>
      </c>
      <c r="E8" s="498">
        <f>SUM(E9:E15)</f>
        <v>1110102387</v>
      </c>
    </row>
    <row r="9" spans="1:5" s="43" customFormat="1" ht="12" customHeight="1">
      <c r="A9" s="433" t="s">
        <v>269</v>
      </c>
      <c r="B9" s="434" t="s">
        <v>270</v>
      </c>
      <c r="C9" s="451">
        <v>262315807</v>
      </c>
      <c r="D9" s="451">
        <v>262315807</v>
      </c>
      <c r="E9" s="1307">
        <v>262315807</v>
      </c>
    </row>
    <row r="10" spans="1:5" s="43" customFormat="1" ht="12" customHeight="1">
      <c r="A10" s="436" t="s">
        <v>271</v>
      </c>
      <c r="B10" s="437" t="s">
        <v>351</v>
      </c>
      <c r="C10" s="438">
        <v>487421944</v>
      </c>
      <c r="D10" s="438">
        <v>484841851</v>
      </c>
      <c r="E10" s="1158">
        <v>484841851</v>
      </c>
    </row>
    <row r="11" spans="1:5" s="43" customFormat="1" ht="12" customHeight="1">
      <c r="A11" s="436" t="s">
        <v>722</v>
      </c>
      <c r="B11" s="437" t="s">
        <v>724</v>
      </c>
      <c r="C11" s="438">
        <v>167952271</v>
      </c>
      <c r="D11" s="1158">
        <v>168390180</v>
      </c>
      <c r="E11" s="1158">
        <v>168396450</v>
      </c>
    </row>
    <row r="12" spans="1:5" s="43" customFormat="1" ht="12" customHeight="1">
      <c r="A12" s="436" t="s">
        <v>721</v>
      </c>
      <c r="B12" s="437" t="s">
        <v>723</v>
      </c>
      <c r="C12" s="438">
        <v>145369941</v>
      </c>
      <c r="D12" s="1158">
        <v>143230161</v>
      </c>
      <c r="E12" s="1096">
        <v>143223891</v>
      </c>
    </row>
    <row r="13" spans="1:5" s="43" customFormat="1" ht="12" customHeight="1">
      <c r="A13" s="436" t="s">
        <v>274</v>
      </c>
      <c r="B13" s="437" t="s">
        <v>275</v>
      </c>
      <c r="C13" s="438">
        <v>21898072</v>
      </c>
      <c r="D13" s="1158">
        <v>23713756</v>
      </c>
      <c r="E13" s="1158">
        <v>23713756</v>
      </c>
    </row>
    <row r="14" spans="1:5" s="42" customFormat="1" ht="12" customHeight="1">
      <c r="A14" s="436" t="s">
        <v>276</v>
      </c>
      <c r="B14" s="437" t="s">
        <v>624</v>
      </c>
      <c r="C14" s="438"/>
      <c r="D14" s="1158">
        <v>27610632</v>
      </c>
      <c r="E14" s="1158">
        <v>27610632</v>
      </c>
    </row>
    <row r="15" spans="1:5" s="42" customFormat="1" ht="12" customHeight="1" thickBot="1">
      <c r="A15" s="446" t="s">
        <v>277</v>
      </c>
      <c r="B15" s="447" t="s">
        <v>625</v>
      </c>
      <c r="C15" s="448"/>
      <c r="D15" s="532"/>
      <c r="E15" s="532"/>
    </row>
    <row r="16" spans="1:5" s="42" customFormat="1" ht="12" customHeight="1" thickBot="1">
      <c r="A16" s="535" t="s">
        <v>442</v>
      </c>
      <c r="B16" s="453" t="s">
        <v>358</v>
      </c>
      <c r="C16" s="454">
        <f>SUM(C17:C21)</f>
        <v>166967594</v>
      </c>
      <c r="D16" s="454">
        <f>SUM(D17:D21)</f>
        <v>166833001</v>
      </c>
      <c r="E16" s="502">
        <f>SUM(E17:E21)</f>
        <v>139711857</v>
      </c>
    </row>
    <row r="17" spans="1:5" s="42" customFormat="1" ht="12" customHeight="1">
      <c r="A17" s="449" t="s">
        <v>278</v>
      </c>
      <c r="B17" s="450" t="s">
        <v>279</v>
      </c>
      <c r="C17" s="451"/>
      <c r="D17" s="451"/>
      <c r="E17" s="503"/>
    </row>
    <row r="18" spans="1:5" s="42" customFormat="1" ht="12" customHeight="1">
      <c r="A18" s="436" t="s">
        <v>280</v>
      </c>
      <c r="B18" s="437" t="s">
        <v>354</v>
      </c>
      <c r="C18" s="438"/>
      <c r="D18" s="438"/>
      <c r="E18" s="500"/>
    </row>
    <row r="19" spans="1:5" s="42" customFormat="1" ht="12" customHeight="1">
      <c r="A19" s="436" t="s">
        <v>281</v>
      </c>
      <c r="B19" s="567" t="s">
        <v>355</v>
      </c>
      <c r="C19" s="438"/>
      <c r="D19" s="438"/>
      <c r="E19" s="500"/>
    </row>
    <row r="20" spans="1:5" s="42" customFormat="1" ht="12" customHeight="1">
      <c r="A20" s="436" t="s">
        <v>282</v>
      </c>
      <c r="B20" s="567" t="s">
        <v>356</v>
      </c>
      <c r="C20" s="438"/>
      <c r="D20" s="438"/>
      <c r="E20" s="500"/>
    </row>
    <row r="21" spans="1:5" s="43" customFormat="1" ht="12" customHeight="1" thickBot="1">
      <c r="A21" s="436" t="s">
        <v>283</v>
      </c>
      <c r="B21" s="437" t="s">
        <v>357</v>
      </c>
      <c r="C21" s="438">
        <v>166967594</v>
      </c>
      <c r="D21" s="438">
        <v>166833001</v>
      </c>
      <c r="E21" s="500">
        <v>139711857</v>
      </c>
    </row>
    <row r="22" spans="1:5" s="43" customFormat="1" ht="12" hidden="1" customHeight="1">
      <c r="A22" s="485" t="s">
        <v>283</v>
      </c>
      <c r="B22" s="486" t="s">
        <v>415</v>
      </c>
      <c r="C22" s="487"/>
      <c r="D22" s="487"/>
      <c r="E22" s="504">
        <v>19249</v>
      </c>
    </row>
    <row r="23" spans="1:5" s="43" customFormat="1" ht="12" customHeight="1" thickBot="1">
      <c r="A23" s="452" t="s">
        <v>10</v>
      </c>
      <c r="B23" s="463" t="s">
        <v>359</v>
      </c>
      <c r="C23" s="454">
        <f>SUM(C24:C28)</f>
        <v>842517185</v>
      </c>
      <c r="D23" s="454">
        <f>SUM(D24:D28)</f>
        <v>823727089</v>
      </c>
      <c r="E23" s="502">
        <f>SUM(E24:E28)</f>
        <v>371362884</v>
      </c>
    </row>
    <row r="24" spans="1:5" s="42" customFormat="1" ht="12" customHeight="1">
      <c r="A24" s="449" t="s">
        <v>284</v>
      </c>
      <c r="B24" s="450" t="s">
        <v>285</v>
      </c>
      <c r="C24" s="462"/>
      <c r="D24" s="474"/>
      <c r="E24" s="513"/>
    </row>
    <row r="25" spans="1:5" s="43" customFormat="1" ht="12" customHeight="1">
      <c r="A25" s="436" t="s">
        <v>286</v>
      </c>
      <c r="B25" s="437" t="s">
        <v>360</v>
      </c>
      <c r="C25" s="439"/>
      <c r="D25" s="439"/>
      <c r="E25" s="506"/>
    </row>
    <row r="26" spans="1:5" s="43" customFormat="1" ht="12" customHeight="1">
      <c r="A26" s="436" t="s">
        <v>287</v>
      </c>
      <c r="B26" s="567" t="s">
        <v>361</v>
      </c>
      <c r="C26" s="438"/>
      <c r="D26" s="438"/>
      <c r="E26" s="500"/>
    </row>
    <row r="27" spans="1:5" s="43" customFormat="1" ht="12" customHeight="1">
      <c r="A27" s="446" t="s">
        <v>288</v>
      </c>
      <c r="B27" s="568" t="s">
        <v>362</v>
      </c>
      <c r="C27" s="461"/>
      <c r="D27" s="461"/>
      <c r="E27" s="507"/>
    </row>
    <row r="28" spans="1:5" s="43" customFormat="1" ht="12" customHeight="1" thickBot="1">
      <c r="A28" s="484" t="s">
        <v>289</v>
      </c>
      <c r="B28" s="483" t="s">
        <v>363</v>
      </c>
      <c r="C28" s="203">
        <v>842517185</v>
      </c>
      <c r="D28" s="203">
        <v>823727089</v>
      </c>
      <c r="E28" s="81">
        <v>371362884</v>
      </c>
    </row>
    <row r="29" spans="1:5" s="43" customFormat="1" ht="12" hidden="1" customHeight="1">
      <c r="A29" s="485" t="s">
        <v>289</v>
      </c>
      <c r="B29" s="486" t="s">
        <v>415</v>
      </c>
      <c r="C29" s="487"/>
      <c r="D29" s="487"/>
      <c r="E29" s="504">
        <v>128054</v>
      </c>
    </row>
    <row r="30" spans="1:5" s="43" customFormat="1" ht="12" customHeight="1" thickBot="1">
      <c r="A30" s="452" t="s">
        <v>11</v>
      </c>
      <c r="B30" s="463" t="s">
        <v>370</v>
      </c>
      <c r="C30" s="454">
        <f>SUM(C32+C34+C39)</f>
        <v>10800000</v>
      </c>
      <c r="D30" s="454">
        <f>SUM(D32+D34+D39)</f>
        <v>10800000</v>
      </c>
      <c r="E30" s="502">
        <f>SUM(E32+E34+E39)</f>
        <v>7105519</v>
      </c>
    </row>
    <row r="31" spans="1:5" s="43" customFormat="1" ht="12" customHeight="1">
      <c r="A31" s="449" t="s">
        <v>290</v>
      </c>
      <c r="B31" s="450" t="s">
        <v>291</v>
      </c>
      <c r="C31" s="451"/>
      <c r="D31" s="451"/>
      <c r="E31" s="503"/>
    </row>
    <row r="32" spans="1:5" s="43" customFormat="1" ht="12" customHeight="1">
      <c r="A32" s="436" t="s">
        <v>292</v>
      </c>
      <c r="B32" s="437" t="s">
        <v>293</v>
      </c>
      <c r="C32" s="466"/>
      <c r="D32" s="466"/>
      <c r="E32" s="509"/>
    </row>
    <row r="33" spans="1:5" s="43" customFormat="1" ht="12" customHeight="1">
      <c r="A33" s="464" t="s">
        <v>292</v>
      </c>
      <c r="B33" s="465" t="s">
        <v>364</v>
      </c>
      <c r="C33" s="466"/>
      <c r="D33" s="466"/>
      <c r="E33" s="509"/>
    </row>
    <row r="34" spans="1:5" s="43" customFormat="1" ht="12" customHeight="1">
      <c r="A34" s="436" t="s">
        <v>367</v>
      </c>
      <c r="B34" s="468" t="s">
        <v>368</v>
      </c>
      <c r="C34" s="466"/>
      <c r="D34" s="466"/>
      <c r="E34" s="509"/>
    </row>
    <row r="35" spans="1:5" s="43" customFormat="1" ht="12" customHeight="1">
      <c r="A35" s="436" t="s">
        <v>294</v>
      </c>
      <c r="B35" s="469" t="s">
        <v>369</v>
      </c>
      <c r="C35" s="466"/>
      <c r="D35" s="466"/>
      <c r="E35" s="509"/>
    </row>
    <row r="36" spans="1:5" s="43" customFormat="1" ht="12" customHeight="1">
      <c r="A36" s="464" t="s">
        <v>294</v>
      </c>
      <c r="B36" s="470" t="s">
        <v>365</v>
      </c>
      <c r="C36" s="466"/>
      <c r="D36" s="466"/>
      <c r="E36" s="509"/>
    </row>
    <row r="37" spans="1:5" s="43" customFormat="1" ht="12" customHeight="1">
      <c r="A37" s="436" t="s">
        <v>295</v>
      </c>
      <c r="B37" s="471" t="s">
        <v>296</v>
      </c>
      <c r="C37" s="698"/>
      <c r="D37" s="698"/>
      <c r="E37" s="699"/>
    </row>
    <row r="38" spans="1:5" s="43" customFormat="1" ht="12" customHeight="1">
      <c r="A38" s="436" t="s">
        <v>297</v>
      </c>
      <c r="B38" s="471" t="s">
        <v>298</v>
      </c>
      <c r="C38" s="443"/>
      <c r="D38" s="443"/>
      <c r="E38" s="519"/>
    </row>
    <row r="39" spans="1:5" s="43" customFormat="1" ht="12" customHeight="1" thickBot="1">
      <c r="A39" s="446" t="s">
        <v>299</v>
      </c>
      <c r="B39" s="447" t="s">
        <v>300</v>
      </c>
      <c r="C39" s="473">
        <v>10800000</v>
      </c>
      <c r="D39" s="473">
        <v>10800000</v>
      </c>
      <c r="E39" s="511">
        <v>7105519</v>
      </c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40322017</v>
      </c>
      <c r="D40" s="475">
        <f>SUM(D41:D50)</f>
        <v>40322017</v>
      </c>
      <c r="E40" s="512">
        <f>SUM(E41:E51)</f>
        <v>45477540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32316776</v>
      </c>
      <c r="D42" s="441">
        <v>32316776</v>
      </c>
      <c r="E42" s="508">
        <v>31733581</v>
      </c>
    </row>
    <row r="43" spans="1:5" s="43" customFormat="1" ht="12" customHeight="1">
      <c r="A43" s="436" t="s">
        <v>305</v>
      </c>
      <c r="B43" s="437" t="s">
        <v>306</v>
      </c>
      <c r="C43" s="441">
        <v>4024800</v>
      </c>
      <c r="D43" s="441">
        <v>4024800</v>
      </c>
      <c r="E43" s="508">
        <v>5732563</v>
      </c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>
        <v>3980441</v>
      </c>
      <c r="D46" s="441">
        <v>3980441</v>
      </c>
      <c r="E46" s="508">
        <v>3723116</v>
      </c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>
        <v>135</v>
      </c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>
      <c r="A50" s="717" t="s">
        <v>319</v>
      </c>
      <c r="B50" s="718" t="s">
        <v>626</v>
      </c>
      <c r="C50" s="719"/>
      <c r="D50" s="719"/>
      <c r="E50" s="720">
        <v>43000</v>
      </c>
    </row>
    <row r="51" spans="1:5" s="43" customFormat="1" ht="12" customHeight="1" thickBot="1">
      <c r="A51" s="713" t="s">
        <v>636</v>
      </c>
      <c r="B51" s="714" t="s">
        <v>638</v>
      </c>
      <c r="C51" s="715"/>
      <c r="D51" s="715"/>
      <c r="E51" s="716">
        <v>4245145</v>
      </c>
    </row>
    <row r="52" spans="1:5" s="43" customFormat="1" ht="12" customHeight="1" thickBot="1">
      <c r="A52" s="452" t="s">
        <v>13</v>
      </c>
      <c r="B52" s="463" t="s">
        <v>372</v>
      </c>
      <c r="C52" s="454">
        <f>SUM(C53:C57)</f>
        <v>108247394</v>
      </c>
      <c r="D52" s="454">
        <f>SUM(D53:D57)</f>
        <v>105227338</v>
      </c>
      <c r="E52" s="502">
        <f>SUM(E53:E57)</f>
        <v>0</v>
      </c>
    </row>
    <row r="53" spans="1:5" s="43" customFormat="1" ht="12" customHeight="1">
      <c r="A53" s="449" t="s">
        <v>322</v>
      </c>
      <c r="B53" s="450" t="s">
        <v>323</v>
      </c>
      <c r="C53" s="476"/>
      <c r="D53" s="476"/>
      <c r="E53" s="514"/>
    </row>
    <row r="54" spans="1:5" s="42" customFormat="1" ht="12" customHeight="1">
      <c r="A54" s="436" t="s">
        <v>324</v>
      </c>
      <c r="B54" s="437" t="s">
        <v>325</v>
      </c>
      <c r="C54" s="441">
        <v>108247394</v>
      </c>
      <c r="D54" s="441">
        <v>105227338</v>
      </c>
      <c r="E54" s="508"/>
    </row>
    <row r="55" spans="1:5" s="42" customFormat="1" ht="12" customHeight="1">
      <c r="A55" s="436" t="s">
        <v>326</v>
      </c>
      <c r="B55" s="437" t="s">
        <v>327</v>
      </c>
      <c r="C55" s="441"/>
      <c r="D55" s="441"/>
      <c r="E55" s="508"/>
    </row>
    <row r="56" spans="1:5" s="42" customFormat="1" ht="12" customHeight="1">
      <c r="A56" s="436" t="s">
        <v>328</v>
      </c>
      <c r="B56" s="437" t="s">
        <v>329</v>
      </c>
      <c r="C56" s="441"/>
      <c r="D56" s="441"/>
      <c r="E56" s="508"/>
    </row>
    <row r="57" spans="1:5" s="42" customFormat="1" ht="12" customHeight="1" thickBot="1">
      <c r="A57" s="446" t="s">
        <v>330</v>
      </c>
      <c r="B57" s="447" t="s">
        <v>331</v>
      </c>
      <c r="C57" s="473"/>
      <c r="D57" s="473"/>
      <c r="E57" s="511"/>
    </row>
    <row r="58" spans="1:5" s="43" customFormat="1" ht="12" customHeight="1" thickBot="1">
      <c r="A58" s="452" t="s">
        <v>14</v>
      </c>
      <c r="B58" s="463" t="s">
        <v>378</v>
      </c>
      <c r="C58" s="479">
        <f>SUM(C59:C61)</f>
        <v>0</v>
      </c>
      <c r="D58" s="479">
        <f>SUM(D59:D61)</f>
        <v>0</v>
      </c>
      <c r="E58" s="516">
        <f>SUM(E59:E61)</f>
        <v>40000</v>
      </c>
    </row>
    <row r="59" spans="1:5" s="43" customFormat="1" ht="11.25" customHeight="1">
      <c r="A59" s="449" t="s">
        <v>332</v>
      </c>
      <c r="B59" s="450" t="s">
        <v>373</v>
      </c>
      <c r="C59" s="478"/>
      <c r="D59" s="478"/>
      <c r="E59" s="517"/>
    </row>
    <row r="60" spans="1:5">
      <c r="A60" s="436" t="s">
        <v>784</v>
      </c>
      <c r="B60" s="437" t="s">
        <v>374</v>
      </c>
      <c r="C60" s="442"/>
      <c r="D60" s="442"/>
      <c r="E60" s="510"/>
    </row>
    <row r="61" spans="1:5" s="32" customFormat="1" ht="13.5" customHeight="1" thickBot="1">
      <c r="A61" s="436" t="s">
        <v>664</v>
      </c>
      <c r="B61" s="437" t="s">
        <v>333</v>
      </c>
      <c r="C61" s="441"/>
      <c r="D61" s="441"/>
      <c r="E61" s="441">
        <v>40000</v>
      </c>
    </row>
    <row r="62" spans="1:5" s="44" customFormat="1" ht="12" hidden="1" customHeight="1">
      <c r="A62" s="480" t="s">
        <v>376</v>
      </c>
      <c r="B62" s="481" t="s">
        <v>377</v>
      </c>
      <c r="C62" s="482"/>
      <c r="D62" s="482"/>
      <c r="E62" s="518"/>
    </row>
    <row r="63" spans="1:5" ht="12" customHeight="1" thickBot="1">
      <c r="A63" s="452" t="s">
        <v>15</v>
      </c>
      <c r="B63" s="453" t="s">
        <v>384</v>
      </c>
      <c r="C63" s="475">
        <f>SUM(C64:C66)</f>
        <v>0</v>
      </c>
      <c r="D63" s="475">
        <f>SUM(D64:D66)</f>
        <v>0</v>
      </c>
      <c r="E63" s="512">
        <f>SUM(E64:E66)</f>
        <v>0</v>
      </c>
    </row>
    <row r="64" spans="1:5" ht="12" customHeight="1">
      <c r="A64" s="449" t="s">
        <v>334</v>
      </c>
      <c r="B64" s="450" t="s">
        <v>379</v>
      </c>
      <c r="C64" s="474"/>
      <c r="D64" s="474"/>
      <c r="E64" s="513"/>
    </row>
    <row r="65" spans="1:9" ht="12" customHeight="1">
      <c r="A65" s="436" t="s">
        <v>381</v>
      </c>
      <c r="B65" s="437" t="s">
        <v>380</v>
      </c>
      <c r="C65" s="441"/>
      <c r="D65" s="441"/>
      <c r="E65" s="508"/>
    </row>
    <row r="66" spans="1:9" ht="12" customHeight="1" thickBot="1">
      <c r="A66" s="436" t="s">
        <v>609</v>
      </c>
      <c r="B66" s="437" t="s">
        <v>335</v>
      </c>
      <c r="C66" s="698"/>
      <c r="D66" s="698"/>
      <c r="E66" s="699"/>
    </row>
    <row r="67" spans="1:9" ht="12" customHeight="1" thickBot="1">
      <c r="A67" s="452" t="s">
        <v>35</v>
      </c>
      <c r="B67" s="463" t="s">
        <v>385</v>
      </c>
      <c r="C67" s="576">
        <f>SUM(C8+C16+C23+C30+C40+C52+C58+C63)</f>
        <v>2253812225</v>
      </c>
      <c r="D67" s="700">
        <f>SUM(D8+D16+D23+D30+D40+D52+D58+D63)</f>
        <v>2257011832</v>
      </c>
      <c r="E67" s="667">
        <f>SUM(E8+E16+E23+E30+E40+E52+E58+E63)</f>
        <v>1673800187</v>
      </c>
    </row>
    <row r="68" spans="1:9" ht="12" customHeight="1">
      <c r="A68" s="489" t="s">
        <v>387</v>
      </c>
      <c r="B68" s="488" t="s">
        <v>336</v>
      </c>
      <c r="C68" s="462">
        <f>SUM(C69:C71)</f>
        <v>0</v>
      </c>
      <c r="D68" s="686">
        <f>SUM(D69:D71)</f>
        <v>0</v>
      </c>
      <c r="E68" s="673">
        <f>SUM(E69:E71)</f>
        <v>0</v>
      </c>
    </row>
    <row r="69" spans="1:9" ht="12" hidden="1" customHeight="1">
      <c r="A69" s="436" t="s">
        <v>337</v>
      </c>
      <c r="B69" s="437" t="s">
        <v>338</v>
      </c>
      <c r="C69" s="441"/>
      <c r="D69" s="681"/>
      <c r="E69" s="674"/>
    </row>
    <row r="70" spans="1:9" ht="12" hidden="1" customHeight="1">
      <c r="A70" s="436" t="s">
        <v>339</v>
      </c>
      <c r="B70" s="437" t="s">
        <v>340</v>
      </c>
      <c r="C70" s="441"/>
      <c r="D70" s="681"/>
      <c r="E70" s="674"/>
    </row>
    <row r="71" spans="1:9" ht="12" hidden="1" customHeight="1">
      <c r="A71" s="436" t="s">
        <v>341</v>
      </c>
      <c r="B71" s="444" t="s">
        <v>342</v>
      </c>
      <c r="C71" s="443"/>
      <c r="D71" s="682"/>
      <c r="E71" s="675"/>
    </row>
    <row r="72" spans="1:9" ht="12" customHeight="1">
      <c r="A72" s="489" t="s">
        <v>388</v>
      </c>
      <c r="B72" s="440" t="s">
        <v>343</v>
      </c>
      <c r="C72" s="445"/>
      <c r="D72" s="683"/>
      <c r="E72" s="676"/>
    </row>
    <row r="73" spans="1:9" ht="12" customHeight="1">
      <c r="A73" s="489" t="s">
        <v>389</v>
      </c>
      <c r="B73" s="440" t="s">
        <v>344</v>
      </c>
      <c r="C73" s="445">
        <f>SUM(C74:C75)</f>
        <v>510960482</v>
      </c>
      <c r="D73" s="683">
        <f>SUM(D74:D75)</f>
        <v>510989164</v>
      </c>
      <c r="E73" s="676">
        <f>SUM(E74:E75)</f>
        <v>510989164</v>
      </c>
    </row>
    <row r="74" spans="1:9" ht="12" customHeight="1">
      <c r="A74" s="436" t="s">
        <v>345</v>
      </c>
      <c r="B74" s="437" t="s">
        <v>346</v>
      </c>
      <c r="C74" s="814">
        <v>510960482</v>
      </c>
      <c r="D74" s="815">
        <v>510989164</v>
      </c>
      <c r="E74" s="815">
        <v>510989164</v>
      </c>
    </row>
    <row r="75" spans="1:9" ht="12" customHeight="1">
      <c r="A75" s="436" t="s">
        <v>347</v>
      </c>
      <c r="B75" s="437" t="s">
        <v>348</v>
      </c>
      <c r="C75" s="445"/>
      <c r="D75" s="684"/>
      <c r="E75" s="677"/>
    </row>
    <row r="76" spans="1:9" s="44" customFormat="1" ht="12" customHeight="1" thickBot="1">
      <c r="A76" s="542" t="s">
        <v>445</v>
      </c>
      <c r="B76" s="543" t="s">
        <v>446</v>
      </c>
      <c r="C76" s="539">
        <v>35000000</v>
      </c>
      <c r="D76" s="539">
        <v>35000000</v>
      </c>
      <c r="E76" s="677">
        <v>34880940</v>
      </c>
    </row>
    <row r="77" spans="1:9" ht="12" customHeight="1" thickBot="1">
      <c r="A77" s="952" t="s">
        <v>390</v>
      </c>
      <c r="B77" s="969" t="s">
        <v>391</v>
      </c>
      <c r="C77" s="445">
        <f>SUM(C68+C72+C73+C76)</f>
        <v>545960482</v>
      </c>
      <c r="D77" s="445">
        <f>SUM(D68+D72+D73+D76)</f>
        <v>545989164</v>
      </c>
      <c r="E77" s="676">
        <f>SUM(E68+E72+E73+E76)</f>
        <v>545870104</v>
      </c>
    </row>
    <row r="78" spans="1:9" ht="12" customHeight="1" thickBot="1">
      <c r="A78" s="952" t="s">
        <v>407</v>
      </c>
      <c r="B78" s="969" t="s">
        <v>392</v>
      </c>
      <c r="C78" s="672"/>
      <c r="D78" s="672"/>
      <c r="E78" s="685"/>
    </row>
    <row r="79" spans="1:9" ht="12" customHeight="1" thickBot="1">
      <c r="A79" s="952" t="s">
        <v>408</v>
      </c>
      <c r="B79" s="969" t="s">
        <v>393</v>
      </c>
      <c r="C79" s="672"/>
      <c r="D79" s="672"/>
      <c r="E79" s="685"/>
    </row>
    <row r="80" spans="1:9" ht="12" customHeight="1" thickBot="1">
      <c r="A80" s="952" t="s">
        <v>16</v>
      </c>
      <c r="B80" s="968" t="s">
        <v>386</v>
      </c>
      <c r="C80" s="672">
        <f>SUM(C77:C79)</f>
        <v>545960482</v>
      </c>
      <c r="D80" s="672">
        <f>SUM(D77:D79)</f>
        <v>545989164</v>
      </c>
      <c r="E80" s="685">
        <f>SUM(E77:E79)</f>
        <v>545870104</v>
      </c>
      <c r="G80" s="23"/>
      <c r="H80" s="23"/>
      <c r="I80" s="23"/>
    </row>
    <row r="81" spans="1:9" ht="24.75" customHeight="1" thickBot="1">
      <c r="A81" s="952" t="s">
        <v>17</v>
      </c>
      <c r="B81" s="955" t="s">
        <v>409</v>
      </c>
      <c r="C81" s="765">
        <f>SUM(C67+C80)</f>
        <v>2799772707</v>
      </c>
      <c r="D81" s="765">
        <f>SUM(D67+D80)</f>
        <v>2803000996</v>
      </c>
      <c r="E81" s="762">
        <f>SUM(E67+E80)</f>
        <v>2219670291</v>
      </c>
      <c r="G81" s="1058"/>
      <c r="H81" s="1058"/>
      <c r="I81" s="1058"/>
    </row>
    <row r="83" spans="1:9" ht="13.5" thickBot="1"/>
    <row r="84" spans="1:9" s="21" customFormat="1" ht="38.1" customHeight="1" thickBot="1">
      <c r="A84" s="571"/>
      <c r="B84" s="572" t="s">
        <v>23</v>
      </c>
      <c r="C84" s="573" t="s">
        <v>5</v>
      </c>
      <c r="D84" s="573" t="s">
        <v>6</v>
      </c>
      <c r="E84" s="574" t="s">
        <v>7</v>
      </c>
    </row>
    <row r="85" spans="1:9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9" s="21" customFormat="1" ht="12" customHeight="1" thickBot="1">
      <c r="A86" s="14" t="s">
        <v>8</v>
      </c>
      <c r="B86" s="17" t="s">
        <v>265</v>
      </c>
      <c r="C86" s="201">
        <f>+C87+C88+C89+C90+C91</f>
        <v>432416421</v>
      </c>
      <c r="D86" s="201">
        <f>+D87+D88+D89+D90+D91</f>
        <v>501712013</v>
      </c>
      <c r="E86" s="78">
        <f>+E87+E88+E89+E90+E91</f>
        <v>419659456</v>
      </c>
    </row>
    <row r="87" spans="1:9" s="21" customFormat="1" ht="12" customHeight="1">
      <c r="A87" s="11" t="s">
        <v>217</v>
      </c>
      <c r="B87" s="6" t="s">
        <v>24</v>
      </c>
      <c r="C87" s="204">
        <v>126059995</v>
      </c>
      <c r="D87" s="204">
        <v>147610995</v>
      </c>
      <c r="E87" s="80">
        <v>154112842</v>
      </c>
    </row>
    <row r="88" spans="1:9" s="21" customFormat="1" ht="12" customHeight="1">
      <c r="A88" s="9" t="s">
        <v>218</v>
      </c>
      <c r="B88" s="5" t="s">
        <v>25</v>
      </c>
      <c r="C88" s="203">
        <v>13808181</v>
      </c>
      <c r="D88" s="203">
        <v>15295317</v>
      </c>
      <c r="E88" s="81">
        <v>11482911</v>
      </c>
    </row>
    <row r="89" spans="1:9" s="21" customFormat="1" ht="12" customHeight="1">
      <c r="A89" s="9" t="s">
        <v>219</v>
      </c>
      <c r="B89" s="5" t="s">
        <v>26</v>
      </c>
      <c r="C89" s="206">
        <v>211307102</v>
      </c>
      <c r="D89" s="206">
        <v>244488182</v>
      </c>
      <c r="E89" s="83">
        <v>174701551</v>
      </c>
    </row>
    <row r="90" spans="1:9" s="21" customFormat="1" ht="12" customHeight="1">
      <c r="A90" s="9" t="s">
        <v>220</v>
      </c>
      <c r="B90" s="7" t="s">
        <v>27</v>
      </c>
      <c r="C90" s="206">
        <v>65519143</v>
      </c>
      <c r="D90" s="206">
        <v>65519143</v>
      </c>
      <c r="E90" s="83">
        <v>64588296</v>
      </c>
    </row>
    <row r="91" spans="1:9" s="21" customFormat="1" ht="12" customHeight="1">
      <c r="A91" s="9" t="s">
        <v>221</v>
      </c>
      <c r="B91" s="12" t="s">
        <v>28</v>
      </c>
      <c r="C91" s="206">
        <f>C92+C93+C94+C95+C96+C97+C98+C99+C100+C101+C102</f>
        <v>15722000</v>
      </c>
      <c r="D91" s="206">
        <f>D92+D93+D94+D95+D96+D97+D98+D99+D100+D101+D102</f>
        <v>28798376</v>
      </c>
      <c r="E91" s="206">
        <f>E92+E93+E94+E95+E96+E97+E98+E99+E100+E101+E102</f>
        <v>14773856</v>
      </c>
    </row>
    <row r="92" spans="1:9" s="415" customFormat="1" ht="12" customHeight="1">
      <c r="A92" s="413" t="s">
        <v>229</v>
      </c>
      <c r="B92" s="416" t="s">
        <v>223</v>
      </c>
      <c r="C92" s="399">
        <v>3000000</v>
      </c>
      <c r="D92" s="399">
        <v>18334488</v>
      </c>
      <c r="E92" s="400">
        <v>12518856</v>
      </c>
    </row>
    <row r="93" spans="1:9" s="415" customFormat="1" ht="12" customHeight="1">
      <c r="A93" s="413" t="s">
        <v>230</v>
      </c>
      <c r="B93" s="416" t="s">
        <v>224</v>
      </c>
      <c r="C93" s="399"/>
      <c r="D93" s="399"/>
      <c r="E93" s="400"/>
    </row>
    <row r="94" spans="1:9" s="415" customFormat="1" ht="12" customHeight="1">
      <c r="A94" s="413" t="s">
        <v>231</v>
      </c>
      <c r="B94" s="414" t="s">
        <v>225</v>
      </c>
      <c r="C94" s="399"/>
      <c r="D94" s="399"/>
      <c r="E94" s="400"/>
    </row>
    <row r="95" spans="1:9" s="415" customFormat="1" ht="12" customHeight="1">
      <c r="A95" s="417" t="s">
        <v>232</v>
      </c>
      <c r="B95" s="418" t="s">
        <v>226</v>
      </c>
      <c r="C95" s="399"/>
      <c r="D95" s="399"/>
      <c r="E95" s="400"/>
    </row>
    <row r="96" spans="1:9" s="415" customFormat="1" ht="12" customHeight="1">
      <c r="A96" s="413" t="s">
        <v>233</v>
      </c>
      <c r="B96" s="418" t="s">
        <v>227</v>
      </c>
      <c r="C96" s="399">
        <v>2722000</v>
      </c>
      <c r="D96" s="399">
        <v>2722000</v>
      </c>
      <c r="E96" s="400">
        <v>2255000</v>
      </c>
    </row>
    <row r="97" spans="1:5" s="415" customFormat="1" ht="12" customHeight="1">
      <c r="A97" s="419" t="s">
        <v>234</v>
      </c>
      <c r="B97" s="416" t="s">
        <v>240</v>
      </c>
      <c r="C97" s="399"/>
      <c r="D97" s="399"/>
      <c r="E97" s="400"/>
    </row>
    <row r="98" spans="1:5" s="415" customFormat="1" ht="12" customHeight="1">
      <c r="A98" s="419" t="s">
        <v>235</v>
      </c>
      <c r="B98" s="414" t="s">
        <v>241</v>
      </c>
      <c r="C98" s="399"/>
      <c r="D98" s="399"/>
      <c r="E98" s="400"/>
    </row>
    <row r="99" spans="1:5" s="415" customFormat="1" ht="12" customHeight="1">
      <c r="A99" s="419" t="s">
        <v>236</v>
      </c>
      <c r="B99" s="418" t="s">
        <v>242</v>
      </c>
      <c r="C99" s="399"/>
      <c r="D99" s="399"/>
      <c r="E99" s="400"/>
    </row>
    <row r="100" spans="1:5" s="415" customFormat="1" ht="12" customHeight="1">
      <c r="A100" s="419" t="s">
        <v>237</v>
      </c>
      <c r="B100" s="418" t="s">
        <v>243</v>
      </c>
      <c r="C100" s="399"/>
      <c r="D100" s="399"/>
      <c r="E100" s="400"/>
    </row>
    <row r="101" spans="1:5" s="415" customFormat="1" ht="12" customHeight="1">
      <c r="A101" s="419" t="s">
        <v>239</v>
      </c>
      <c r="B101" s="418" t="s">
        <v>244</v>
      </c>
      <c r="C101" s="399"/>
      <c r="D101" s="399"/>
      <c r="E101" s="400"/>
    </row>
    <row r="102" spans="1:5" s="415" customFormat="1" ht="12" customHeight="1" thickBot="1">
      <c r="A102" s="420" t="s">
        <v>612</v>
      </c>
      <c r="B102" s="421" t="s">
        <v>245</v>
      </c>
      <c r="C102" s="401">
        <v>10000000</v>
      </c>
      <c r="D102" s="401">
        <v>7741888</v>
      </c>
      <c r="E102" s="402"/>
    </row>
    <row r="103" spans="1:5" s="21" customFormat="1" ht="12" customHeight="1" thickBot="1">
      <c r="A103" s="13" t="s">
        <v>9</v>
      </c>
      <c r="B103" s="16" t="s">
        <v>266</v>
      </c>
      <c r="C103" s="202">
        <f>+C104+C105+C106</f>
        <v>1258699788</v>
      </c>
      <c r="D103" s="202">
        <f>+D104+D105+D106</f>
        <v>1237536131</v>
      </c>
      <c r="E103" s="79">
        <f>+E104+E105+E106</f>
        <v>54385438</v>
      </c>
    </row>
    <row r="104" spans="1:5" s="21" customFormat="1" ht="12" customHeight="1">
      <c r="A104" s="10" t="s">
        <v>246</v>
      </c>
      <c r="B104" s="5" t="s">
        <v>29</v>
      </c>
      <c r="C104" s="205">
        <v>836939160</v>
      </c>
      <c r="D104" s="205">
        <v>839209412</v>
      </c>
      <c r="E104" s="82">
        <v>18089649</v>
      </c>
    </row>
    <row r="105" spans="1:5" s="21" customFormat="1" ht="12" customHeight="1">
      <c r="A105" s="10" t="s">
        <v>247</v>
      </c>
      <c r="B105" s="8" t="s">
        <v>30</v>
      </c>
      <c r="C105" s="203">
        <v>421760628</v>
      </c>
      <c r="D105" s="203">
        <v>398326719</v>
      </c>
      <c r="E105" s="81">
        <v>36295789</v>
      </c>
    </row>
    <row r="106" spans="1:5" s="21" customFormat="1" ht="12" customHeight="1" thickBot="1">
      <c r="A106" s="10" t="s">
        <v>248</v>
      </c>
      <c r="B106" s="412" t="s">
        <v>249</v>
      </c>
      <c r="C106" s="203"/>
      <c r="D106" s="203"/>
      <c r="E106" s="81"/>
    </row>
    <row r="107" spans="1:5" s="415" customFormat="1" ht="12" hidden="1" customHeight="1">
      <c r="A107" s="422" t="s">
        <v>250</v>
      </c>
      <c r="B107" s="69" t="s">
        <v>264</v>
      </c>
      <c r="C107" s="397"/>
      <c r="D107" s="397"/>
      <c r="E107" s="398"/>
    </row>
    <row r="108" spans="1:5" s="415" customFormat="1" ht="12" hidden="1" customHeight="1">
      <c r="A108" s="422" t="s">
        <v>251</v>
      </c>
      <c r="B108" s="423" t="s">
        <v>258</v>
      </c>
      <c r="C108" s="397"/>
      <c r="D108" s="397"/>
      <c r="E108" s="398"/>
    </row>
    <row r="109" spans="1:5" s="415" customFormat="1" ht="16.5" hidden="1" thickBot="1">
      <c r="A109" s="422" t="s">
        <v>252</v>
      </c>
      <c r="B109" s="424" t="s">
        <v>259</v>
      </c>
      <c r="C109" s="397"/>
      <c r="D109" s="397"/>
      <c r="E109" s="398"/>
    </row>
    <row r="110" spans="1:5" s="415" customFormat="1" ht="12" hidden="1" customHeight="1">
      <c r="A110" s="422" t="s">
        <v>253</v>
      </c>
      <c r="B110" s="424" t="s">
        <v>260</v>
      </c>
      <c r="C110" s="425"/>
      <c r="D110" s="425"/>
      <c r="E110" s="426"/>
    </row>
    <row r="111" spans="1:5" s="415" customFormat="1" ht="12" hidden="1" customHeight="1">
      <c r="A111" s="422" t="s">
        <v>254</v>
      </c>
      <c r="B111" s="424" t="s">
        <v>261</v>
      </c>
      <c r="C111" s="425"/>
      <c r="D111" s="425"/>
      <c r="E111" s="426"/>
    </row>
    <row r="112" spans="1:5" s="415" customFormat="1" ht="15" hidden="1" customHeight="1">
      <c r="A112" s="422" t="s">
        <v>255</v>
      </c>
      <c r="B112" s="424" t="s">
        <v>262</v>
      </c>
      <c r="C112" s="425"/>
      <c r="D112" s="425"/>
      <c r="E112" s="426"/>
    </row>
    <row r="113" spans="1:5" s="415" customFormat="1" ht="12.75" hidden="1" customHeight="1">
      <c r="A113" s="427" t="s">
        <v>256</v>
      </c>
      <c r="B113" s="424" t="s">
        <v>32</v>
      </c>
      <c r="C113" s="428"/>
      <c r="D113" s="428"/>
      <c r="E113" s="429"/>
    </row>
    <row r="114" spans="1:5" s="415" customFormat="1" ht="14.25" hidden="1" customHeight="1">
      <c r="A114" s="430" t="s">
        <v>257</v>
      </c>
      <c r="B114" s="431" t="s">
        <v>263</v>
      </c>
      <c r="C114" s="428"/>
      <c r="D114" s="428"/>
      <c r="E114" s="429"/>
    </row>
    <row r="115" spans="1:5" s="21" customFormat="1" ht="12" customHeight="1" thickBot="1">
      <c r="A115" s="13" t="s">
        <v>10</v>
      </c>
      <c r="B115" s="432" t="s">
        <v>267</v>
      </c>
      <c r="C115" s="201">
        <f>+C86+C103</f>
        <v>1691116209</v>
      </c>
      <c r="D115" s="201">
        <f>+D86+D103</f>
        <v>1739248144</v>
      </c>
      <c r="E115" s="78">
        <f>+E86+E103</f>
        <v>474044894</v>
      </c>
    </row>
    <row r="116" spans="1:5" s="21" customFormat="1" ht="12" customHeight="1" thickBot="1">
      <c r="A116" s="72" t="s">
        <v>394</v>
      </c>
      <c r="B116" s="495" t="s">
        <v>395</v>
      </c>
      <c r="C116" s="202">
        <f>SUM(C117:C119)</f>
        <v>0</v>
      </c>
      <c r="D116" s="202">
        <f>SUM(D117:D119)</f>
        <v>0</v>
      </c>
      <c r="E116" s="79">
        <f>SUM(E117:E119)</f>
        <v>0</v>
      </c>
    </row>
    <row r="117" spans="1:5" s="21" customFormat="1" ht="12" customHeight="1">
      <c r="A117" s="73" t="s">
        <v>396</v>
      </c>
      <c r="B117" s="74" t="s">
        <v>399</v>
      </c>
      <c r="C117" s="203"/>
      <c r="D117" s="203"/>
      <c r="E117" s="81"/>
    </row>
    <row r="118" spans="1:5" s="21" customFormat="1" ht="12" customHeight="1">
      <c r="A118" s="71" t="s">
        <v>397</v>
      </c>
      <c r="B118" s="68" t="s">
        <v>443</v>
      </c>
      <c r="C118" s="203"/>
      <c r="D118" s="203"/>
      <c r="E118" s="81"/>
    </row>
    <row r="119" spans="1:5" s="21" customFormat="1" ht="12" customHeight="1" thickBot="1">
      <c r="A119" s="75" t="s">
        <v>398</v>
      </c>
      <c r="B119" s="76" t="s">
        <v>444</v>
      </c>
      <c r="C119" s="206"/>
      <c r="D119" s="206"/>
      <c r="E119" s="83"/>
    </row>
    <row r="120" spans="1:5" s="21" customFormat="1" ht="12" customHeight="1" thickBot="1">
      <c r="A120" s="72" t="s">
        <v>402</v>
      </c>
      <c r="B120" s="495" t="s">
        <v>403</v>
      </c>
      <c r="C120" s="209"/>
      <c r="D120" s="209"/>
      <c r="E120" s="210"/>
    </row>
    <row r="121" spans="1:5" s="21" customFormat="1" ht="12" customHeight="1" thickBot="1">
      <c r="A121" s="72" t="s">
        <v>610</v>
      </c>
      <c r="B121" s="495" t="s">
        <v>613</v>
      </c>
      <c r="C121" s="203">
        <v>35000000</v>
      </c>
      <c r="D121" s="203">
        <v>35000000</v>
      </c>
      <c r="E121" s="81">
        <v>32569876</v>
      </c>
    </row>
    <row r="122" spans="1:5" s="21" customFormat="1" ht="12" customHeight="1" thickBot="1">
      <c r="A122" s="72" t="s">
        <v>533</v>
      </c>
      <c r="B122" s="495" t="s">
        <v>534</v>
      </c>
      <c r="C122" s="206">
        <v>837480989</v>
      </c>
      <c r="D122" s="206">
        <v>863226611</v>
      </c>
      <c r="E122" s="83">
        <v>821899577</v>
      </c>
    </row>
    <row r="123" spans="1:5" s="21" customFormat="1" ht="12" customHeight="1" thickBot="1">
      <c r="A123" s="496" t="s">
        <v>411</v>
      </c>
      <c r="B123" s="495" t="s">
        <v>410</v>
      </c>
      <c r="C123" s="209">
        <f>SUM(C116+C120+C121+C122)</f>
        <v>872480989</v>
      </c>
      <c r="D123" s="209">
        <f>SUM(D116+D120+D121+D122)</f>
        <v>898226611</v>
      </c>
      <c r="E123" s="210">
        <f>SUM(E116+E120+E121+E122)</f>
        <v>854469453</v>
      </c>
    </row>
    <row r="124" spans="1:5" s="21" customFormat="1" ht="12" customHeight="1" thickBot="1">
      <c r="A124" s="496" t="s">
        <v>412</v>
      </c>
      <c r="B124" s="495" t="s">
        <v>404</v>
      </c>
      <c r="C124" s="209"/>
      <c r="D124" s="209"/>
      <c r="E124" s="210"/>
    </row>
    <row r="125" spans="1:5" s="21" customFormat="1" ht="12" customHeight="1" thickBot="1">
      <c r="A125" s="496" t="s">
        <v>413</v>
      </c>
      <c r="B125" s="495" t="s">
        <v>405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406</v>
      </c>
      <c r="C126" s="211">
        <f>SUM(C123:C125)</f>
        <v>872480989</v>
      </c>
      <c r="D126" s="211">
        <f>SUM(D123:D125)</f>
        <v>898226611</v>
      </c>
      <c r="E126" s="85">
        <f>SUM(E123:E125)</f>
        <v>854469453</v>
      </c>
    </row>
    <row r="127" spans="1:5" s="1" customFormat="1" ht="28.5" customHeight="1" thickBot="1">
      <c r="A127" s="77" t="s">
        <v>12</v>
      </c>
      <c r="B127" s="141" t="s">
        <v>414</v>
      </c>
      <c r="C127" s="764">
        <f>SUM(C115+C126)</f>
        <v>2563597198</v>
      </c>
      <c r="D127" s="764">
        <f>SUM(D115+D126)</f>
        <v>2637474755</v>
      </c>
      <c r="E127" s="761">
        <f>SUM(E115+E126)</f>
        <v>1328514347</v>
      </c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8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H124"/>
  <sheetViews>
    <sheetView workbookViewId="0">
      <selection activeCell="C40" sqref="C40:E40"/>
    </sheetView>
  </sheetViews>
  <sheetFormatPr defaultRowHeight="12.75"/>
  <cols>
    <col min="1" max="1" width="9.6640625" style="146" customWidth="1"/>
    <col min="2" max="2" width="59.33203125" style="146" customWidth="1"/>
    <col min="3" max="5" width="15.83203125" style="147" customWidth="1"/>
    <col min="6" max="8" width="14.6640625" style="4" bestFit="1" customWidth="1"/>
    <col min="9" max="16384" width="9.33203125" style="4"/>
  </cols>
  <sheetData>
    <row r="1" spans="1:5" s="2" customFormat="1" ht="16.5" customHeight="1" thickBot="1">
      <c r="A1" s="55"/>
      <c r="B1" s="56"/>
      <c r="C1" s="64"/>
      <c r="D1" s="64"/>
      <c r="E1" s="64" t="s">
        <v>847</v>
      </c>
    </row>
    <row r="2" spans="1:5" s="40" customFormat="1" ht="22.5" customHeight="1">
      <c r="A2" s="374"/>
      <c r="B2" s="1382" t="s">
        <v>118</v>
      </c>
      <c r="C2" s="1383"/>
      <c r="D2" s="1384"/>
      <c r="E2" s="136" t="s">
        <v>119</v>
      </c>
    </row>
    <row r="3" spans="1:5" s="40" customFormat="1" ht="16.5" thickBot="1">
      <c r="A3" s="57"/>
      <c r="B3" s="1385" t="s">
        <v>538</v>
      </c>
      <c r="C3" s="1386"/>
      <c r="D3" s="1387"/>
      <c r="E3" s="137" t="s">
        <v>121</v>
      </c>
    </row>
    <row r="4" spans="1:5" s="41" customFormat="1" ht="15.95" customHeight="1" thickBot="1">
      <c r="A4" s="58"/>
      <c r="B4" s="58"/>
      <c r="C4" s="59"/>
      <c r="D4" s="59"/>
      <c r="E4" s="59" t="s">
        <v>850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2</v>
      </c>
      <c r="B6" s="53">
        <v>3</v>
      </c>
      <c r="C6" s="53">
        <v>4</v>
      </c>
      <c r="D6" s="220">
        <v>5</v>
      </c>
      <c r="E6" s="219">
        <v>6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7940000</v>
      </c>
      <c r="D7" s="536">
        <f>SUM(D15+D8)</f>
        <v>10177136</v>
      </c>
      <c r="E7" s="536">
        <f>SUM(E15+E8)</f>
        <v>10177136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customHeight="1">
      <c r="A13" s="436" t="s">
        <v>276</v>
      </c>
      <c r="B13" s="437" t="s">
        <v>624</v>
      </c>
      <c r="C13" s="438"/>
      <c r="D13" s="438"/>
      <c r="E13" s="500"/>
    </row>
    <row r="14" spans="1:5" s="42" customFormat="1" ht="12" customHeight="1" thickBot="1">
      <c r="A14" s="446" t="s">
        <v>277</v>
      </c>
      <c r="B14" s="447" t="s">
        <v>625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7940000</v>
      </c>
      <c r="D15" s="454">
        <f>SUM(D16:D20)</f>
        <v>10177136</v>
      </c>
      <c r="E15" s="502">
        <f>SUM(E16:E20)</f>
        <v>10177136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>
        <v>7940000</v>
      </c>
      <c r="D20" s="438">
        <v>10177136</v>
      </c>
      <c r="E20" s="438">
        <v>10177136</v>
      </c>
    </row>
    <row r="21" spans="1:5" s="43" customFormat="1" ht="12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customHeight="1" thickBot="1">
      <c r="A27" s="484" t="s">
        <v>289</v>
      </c>
      <c r="B27" s="483" t="s">
        <v>363</v>
      </c>
      <c r="C27" s="461"/>
      <c r="D27" s="203"/>
      <c r="E27" s="81">
        <v>0</v>
      </c>
    </row>
    <row r="28" spans="1:5" s="43" customFormat="1" ht="12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SUM(C31+C33+C38)</f>
        <v>154000000</v>
      </c>
      <c r="D29" s="454">
        <f>SUM(D31+D33+D38)</f>
        <v>154000000</v>
      </c>
      <c r="E29" s="502">
        <f>SUM(E31+E33+E38)</f>
        <v>170941167</v>
      </c>
    </row>
    <row r="30" spans="1:5" s="43" customFormat="1" ht="12" customHeight="1">
      <c r="A30" s="449" t="s">
        <v>290</v>
      </c>
      <c r="B30" s="450" t="s">
        <v>291</v>
      </c>
      <c r="C30" s="451"/>
      <c r="D30" s="451"/>
      <c r="E30" s="503"/>
    </row>
    <row r="31" spans="1:5" s="43" customFormat="1" ht="12" customHeight="1">
      <c r="A31" s="436" t="s">
        <v>292</v>
      </c>
      <c r="B31" s="437" t="s">
        <v>293</v>
      </c>
      <c r="C31" s="537">
        <v>14000000</v>
      </c>
      <c r="D31" s="537">
        <v>14000000</v>
      </c>
      <c r="E31" s="538">
        <v>13309634</v>
      </c>
    </row>
    <row r="32" spans="1:5" s="43" customFormat="1" ht="12" customHeight="1">
      <c r="A32" s="464" t="s">
        <v>292</v>
      </c>
      <c r="B32" s="465" t="s">
        <v>364</v>
      </c>
      <c r="C32" s="537">
        <v>14000000</v>
      </c>
      <c r="D32" s="537">
        <v>14000000</v>
      </c>
      <c r="E32" s="776">
        <v>13309634</v>
      </c>
    </row>
    <row r="33" spans="1:8" s="43" customFormat="1" ht="12" customHeight="1">
      <c r="A33" s="436" t="s">
        <v>367</v>
      </c>
      <c r="B33" s="468" t="s">
        <v>368</v>
      </c>
      <c r="C33" s="441">
        <v>140000000</v>
      </c>
      <c r="D33" s="441">
        <v>140000000</v>
      </c>
      <c r="E33" s="508">
        <v>157631533</v>
      </c>
    </row>
    <row r="34" spans="1:8" s="43" customFormat="1" ht="12" customHeight="1">
      <c r="A34" s="436" t="s">
        <v>294</v>
      </c>
      <c r="B34" s="469" t="s">
        <v>369</v>
      </c>
      <c r="C34" s="441">
        <v>140000000</v>
      </c>
      <c r="D34" s="441">
        <v>140000000</v>
      </c>
      <c r="E34" s="508">
        <v>157631533</v>
      </c>
    </row>
    <row r="35" spans="1:8" s="43" customFormat="1" ht="12" customHeight="1">
      <c r="A35" s="464" t="s">
        <v>294</v>
      </c>
      <c r="B35" s="470" t="s">
        <v>365</v>
      </c>
      <c r="C35" s="466">
        <v>140000000</v>
      </c>
      <c r="D35" s="466">
        <v>140000000</v>
      </c>
      <c r="E35" s="508">
        <v>157631533</v>
      </c>
    </row>
    <row r="36" spans="1:8" s="43" customFormat="1" ht="12" customHeight="1">
      <c r="A36" s="436" t="s">
        <v>295</v>
      </c>
      <c r="B36" s="471" t="s">
        <v>296</v>
      </c>
      <c r="C36" s="439"/>
      <c r="D36" s="439"/>
      <c r="E36" s="506"/>
    </row>
    <row r="37" spans="1:8" s="43" customFormat="1" ht="12" customHeight="1">
      <c r="A37" s="436" t="s">
        <v>297</v>
      </c>
      <c r="B37" s="471" t="s">
        <v>298</v>
      </c>
      <c r="C37" s="443"/>
      <c r="D37" s="443"/>
      <c r="E37" s="519"/>
    </row>
    <row r="38" spans="1:8" s="43" customFormat="1" ht="12" customHeight="1" thickBot="1">
      <c r="A38" s="446" t="s">
        <v>299</v>
      </c>
      <c r="B38" s="447" t="s">
        <v>300</v>
      </c>
      <c r="C38" s="477"/>
      <c r="D38" s="477"/>
      <c r="E38" s="511"/>
    </row>
    <row r="39" spans="1:8" s="43" customFormat="1" ht="12" customHeight="1" thickBot="1">
      <c r="A39" s="452" t="s">
        <v>12</v>
      </c>
      <c r="B39" s="463" t="s">
        <v>371</v>
      </c>
      <c r="C39" s="475">
        <f>SUM(C40:C49)</f>
        <v>121112880</v>
      </c>
      <c r="D39" s="475">
        <f>SUM(D40:D49)</f>
        <v>124132936</v>
      </c>
      <c r="E39" s="512">
        <f>SUM(E40:E49)</f>
        <v>103415188</v>
      </c>
    </row>
    <row r="40" spans="1:8" s="43" customFormat="1" ht="12" customHeight="1">
      <c r="A40" s="449" t="s">
        <v>301</v>
      </c>
      <c r="B40" s="450" t="s">
        <v>302</v>
      </c>
      <c r="C40" s="474">
        <v>32200000</v>
      </c>
      <c r="D40" s="474">
        <v>32200000</v>
      </c>
      <c r="E40" s="513">
        <v>20439265</v>
      </c>
    </row>
    <row r="41" spans="1:8" s="43" customFormat="1" ht="12" customHeight="1">
      <c r="A41" s="436" t="s">
        <v>303</v>
      </c>
      <c r="B41" s="437" t="s">
        <v>304</v>
      </c>
      <c r="C41" s="441">
        <v>72599256</v>
      </c>
      <c r="D41" s="441">
        <v>74977253</v>
      </c>
      <c r="E41" s="508">
        <v>66489042</v>
      </c>
      <c r="F41" s="1041"/>
      <c r="G41" s="1041"/>
      <c r="H41" s="1041"/>
    </row>
    <row r="42" spans="1:8" s="43" customFormat="1" ht="12" customHeight="1">
      <c r="A42" s="436" t="s">
        <v>305</v>
      </c>
      <c r="B42" s="437" t="s">
        <v>306</v>
      </c>
      <c r="C42" s="441"/>
      <c r="D42" s="441"/>
      <c r="E42" s="508"/>
    </row>
    <row r="43" spans="1:8" s="43" customFormat="1" ht="12" customHeight="1">
      <c r="A43" s="436" t="s">
        <v>307</v>
      </c>
      <c r="B43" s="437" t="s">
        <v>308</v>
      </c>
      <c r="C43" s="442"/>
      <c r="D43" s="442"/>
      <c r="E43" s="510"/>
    </row>
    <row r="44" spans="1:8" s="42" customFormat="1" ht="12" customHeight="1">
      <c r="A44" s="436" t="s">
        <v>309</v>
      </c>
      <c r="B44" s="437" t="s">
        <v>310</v>
      </c>
      <c r="C44" s="441"/>
      <c r="D44" s="441"/>
      <c r="E44" s="508"/>
    </row>
    <row r="45" spans="1:8" s="43" customFormat="1" ht="12" customHeight="1">
      <c r="A45" s="436" t="s">
        <v>311</v>
      </c>
      <c r="B45" s="437" t="s">
        <v>312</v>
      </c>
      <c r="C45" s="441">
        <v>16313624</v>
      </c>
      <c r="D45" s="441">
        <v>16955683</v>
      </c>
      <c r="E45" s="508">
        <v>16486881</v>
      </c>
      <c r="F45" s="1041"/>
      <c r="G45" s="1041"/>
      <c r="H45" s="1041"/>
    </row>
    <row r="46" spans="1:8" s="43" customFormat="1" ht="12" customHeight="1">
      <c r="A46" s="436" t="s">
        <v>313</v>
      </c>
      <c r="B46" s="437" t="s">
        <v>314</v>
      </c>
      <c r="C46" s="441"/>
      <c r="D46" s="441"/>
      <c r="E46" s="508"/>
    </row>
    <row r="47" spans="1:8" s="43" customFormat="1" ht="12" customHeight="1">
      <c r="A47" s="436" t="s">
        <v>315</v>
      </c>
      <c r="B47" s="437" t="s">
        <v>316</v>
      </c>
      <c r="C47" s="441"/>
      <c r="D47" s="441"/>
      <c r="E47" s="508"/>
    </row>
    <row r="48" spans="1:8" s="43" customFormat="1" ht="12" customHeight="1">
      <c r="A48" s="436" t="s">
        <v>319</v>
      </c>
      <c r="B48" s="437" t="s">
        <v>626</v>
      </c>
      <c r="C48" s="441"/>
      <c r="D48" s="441"/>
      <c r="E48" s="508"/>
    </row>
    <row r="49" spans="1:8" s="43" customFormat="1" ht="12" customHeight="1" thickBot="1">
      <c r="A49" s="446" t="s">
        <v>636</v>
      </c>
      <c r="B49" s="447" t="s">
        <v>320</v>
      </c>
      <c r="C49" s="461"/>
      <c r="D49" s="461"/>
      <c r="E49" s="507"/>
      <c r="F49" s="1041"/>
      <c r="H49" s="1041"/>
    </row>
    <row r="50" spans="1:8" s="43" customFormat="1" ht="12" customHeight="1" thickBot="1">
      <c r="A50" s="452" t="s">
        <v>13</v>
      </c>
      <c r="B50" s="463" t="s">
        <v>372</v>
      </c>
      <c r="C50" s="454">
        <f>SUM(C51:C55)</f>
        <v>0</v>
      </c>
      <c r="D50" s="454">
        <f>SUM(D51:D55)</f>
        <v>0</v>
      </c>
      <c r="E50" s="502">
        <f>SUM(E51:E55)</f>
        <v>0</v>
      </c>
    </row>
    <row r="51" spans="1:8" s="43" customFormat="1" ht="12" customHeight="1">
      <c r="A51" s="449" t="s">
        <v>322</v>
      </c>
      <c r="B51" s="450" t="s">
        <v>323</v>
      </c>
      <c r="C51" s="476"/>
      <c r="D51" s="476"/>
      <c r="E51" s="514"/>
    </row>
    <row r="52" spans="1:8" s="42" customFormat="1" ht="12" customHeight="1">
      <c r="A52" s="436" t="s">
        <v>324</v>
      </c>
      <c r="B52" s="437" t="s">
        <v>325</v>
      </c>
      <c r="C52" s="441"/>
      <c r="D52" s="441"/>
      <c r="E52" s="508"/>
    </row>
    <row r="53" spans="1:8" s="42" customFormat="1" ht="12" customHeight="1">
      <c r="A53" s="436" t="s">
        <v>326</v>
      </c>
      <c r="B53" s="437" t="s">
        <v>327</v>
      </c>
      <c r="C53" s="441"/>
      <c r="D53" s="441"/>
      <c r="E53" s="508"/>
    </row>
    <row r="54" spans="1:8" s="42" customFormat="1" ht="12" customHeight="1">
      <c r="A54" s="436" t="s">
        <v>328</v>
      </c>
      <c r="B54" s="437" t="s">
        <v>329</v>
      </c>
      <c r="C54" s="441"/>
      <c r="D54" s="441"/>
      <c r="E54" s="508"/>
    </row>
    <row r="55" spans="1:8" s="42" customFormat="1" ht="12" customHeight="1" thickBot="1">
      <c r="A55" s="446" t="s">
        <v>330</v>
      </c>
      <c r="B55" s="447" t="s">
        <v>331</v>
      </c>
      <c r="C55" s="477"/>
      <c r="D55" s="477"/>
      <c r="E55" s="515"/>
    </row>
    <row r="56" spans="1:8" s="43" customFormat="1" ht="12" customHeight="1" thickBot="1">
      <c r="A56" s="452" t="s">
        <v>14</v>
      </c>
      <c r="B56" s="463" t="s">
        <v>378</v>
      </c>
      <c r="C56" s="479">
        <f>SUM(C57:C59)</f>
        <v>0</v>
      </c>
      <c r="D56" s="479">
        <f>SUM(D57:D59)</f>
        <v>0</v>
      </c>
      <c r="E56" s="516">
        <f>SUM(E57:E59)</f>
        <v>0</v>
      </c>
    </row>
    <row r="57" spans="1:8" s="43" customFormat="1" ht="11.25" customHeight="1">
      <c r="A57" s="449" t="s">
        <v>332</v>
      </c>
      <c r="B57" s="450" t="s">
        <v>373</v>
      </c>
      <c r="C57" s="478"/>
      <c r="D57" s="478"/>
      <c r="E57" s="517"/>
    </row>
    <row r="58" spans="1:8">
      <c r="A58" s="436" t="s">
        <v>784</v>
      </c>
      <c r="B58" s="437" t="s">
        <v>374</v>
      </c>
      <c r="C58" s="442"/>
      <c r="D58" s="442"/>
      <c r="E58" s="510"/>
    </row>
    <row r="59" spans="1:8" s="32" customFormat="1" ht="13.5" customHeight="1" thickBot="1">
      <c r="A59" s="436" t="s">
        <v>664</v>
      </c>
      <c r="B59" s="437" t="s">
        <v>333</v>
      </c>
      <c r="C59" s="441"/>
      <c r="D59" s="441"/>
      <c r="E59" s="508"/>
    </row>
    <row r="60" spans="1:8" s="44" customFormat="1" ht="12" hidden="1" customHeight="1">
      <c r="A60" s="480" t="s">
        <v>376</v>
      </c>
      <c r="B60" s="481" t="s">
        <v>377</v>
      </c>
      <c r="C60" s="482"/>
      <c r="D60" s="482"/>
      <c r="E60" s="518"/>
    </row>
    <row r="61" spans="1:8" ht="12" customHeight="1" thickBot="1">
      <c r="A61" s="452" t="s">
        <v>15</v>
      </c>
      <c r="B61" s="453" t="s">
        <v>384</v>
      </c>
      <c r="C61" s="475">
        <f>SUM(C62:C64)</f>
        <v>0</v>
      </c>
      <c r="D61" s="475">
        <f>SUM(D62:D64)</f>
        <v>0</v>
      </c>
      <c r="E61" s="690">
        <f>SUM(E62:E64)</f>
        <v>0</v>
      </c>
    </row>
    <row r="62" spans="1:8" ht="12" customHeight="1">
      <c r="A62" s="449" t="s">
        <v>334</v>
      </c>
      <c r="B62" s="450" t="s">
        <v>379</v>
      </c>
      <c r="C62" s="474"/>
      <c r="D62" s="474"/>
      <c r="E62" s="513"/>
    </row>
    <row r="63" spans="1:8" ht="12" customHeight="1">
      <c r="A63" s="436" t="s">
        <v>785</v>
      </c>
      <c r="B63" s="437" t="s">
        <v>380</v>
      </c>
      <c r="C63" s="441"/>
      <c r="D63" s="441"/>
      <c r="E63" s="508"/>
    </row>
    <row r="64" spans="1:8" ht="12" customHeight="1" thickBot="1">
      <c r="A64" s="436" t="s">
        <v>609</v>
      </c>
      <c r="B64" s="437" t="s">
        <v>335</v>
      </c>
      <c r="C64" s="442"/>
      <c r="D64" s="442"/>
      <c r="E64" s="510"/>
    </row>
    <row r="65" spans="1:5" ht="12" customHeight="1" thickBot="1">
      <c r="A65" s="452" t="s">
        <v>35</v>
      </c>
      <c r="B65" s="463" t="s">
        <v>385</v>
      </c>
      <c r="C65" s="576">
        <f>SUM(C8+C15+C22+C29+C39+C50+C56+C61)</f>
        <v>283052880</v>
      </c>
      <c r="D65" s="576">
        <f>SUM(D8+D15+D22+D29+D39+D50+D56+D61)</f>
        <v>288310072</v>
      </c>
      <c r="E65" s="667">
        <f>SUM(E8+E15+E22+E29+E39+E50+E56+E61)</f>
        <v>284533491</v>
      </c>
    </row>
    <row r="66" spans="1:5" ht="12" customHeight="1">
      <c r="A66" s="489" t="s">
        <v>387</v>
      </c>
      <c r="B66" s="488" t="s">
        <v>336</v>
      </c>
      <c r="C66" s="462">
        <f>SUM(C67:C69)</f>
        <v>0</v>
      </c>
      <c r="D66" s="474">
        <f>SUM(D67:D69)</f>
        <v>0</v>
      </c>
      <c r="E66" s="673">
        <f>SUM(E67:E69)</f>
        <v>0</v>
      </c>
    </row>
    <row r="67" spans="1:5" ht="12" customHeight="1">
      <c r="A67" s="436" t="s">
        <v>337</v>
      </c>
      <c r="B67" s="437" t="s">
        <v>338</v>
      </c>
      <c r="C67" s="441"/>
      <c r="D67" s="441"/>
      <c r="E67" s="674"/>
    </row>
    <row r="68" spans="1:5" ht="12" customHeight="1">
      <c r="A68" s="436" t="s">
        <v>339</v>
      </c>
      <c r="B68" s="437" t="s">
        <v>340</v>
      </c>
      <c r="C68" s="441"/>
      <c r="D68" s="441"/>
      <c r="E68" s="674"/>
    </row>
    <row r="69" spans="1:5" ht="12" customHeight="1">
      <c r="A69" s="436" t="s">
        <v>341</v>
      </c>
      <c r="B69" s="444" t="s">
        <v>342</v>
      </c>
      <c r="C69" s="443"/>
      <c r="D69" s="443"/>
      <c r="E69" s="675"/>
    </row>
    <row r="70" spans="1:5" ht="12" customHeight="1">
      <c r="A70" s="489" t="s">
        <v>388</v>
      </c>
      <c r="B70" s="440" t="s">
        <v>343</v>
      </c>
      <c r="C70" s="445"/>
      <c r="D70" s="445"/>
      <c r="E70" s="676"/>
    </row>
    <row r="71" spans="1:5" ht="12" customHeight="1">
      <c r="A71" s="489" t="s">
        <v>389</v>
      </c>
      <c r="B71" s="440" t="s">
        <v>344</v>
      </c>
      <c r="C71" s="445">
        <f>SUM(C72:C73)</f>
        <v>0</v>
      </c>
      <c r="D71" s="445">
        <f>SUM(D72:D73)</f>
        <v>0</v>
      </c>
      <c r="E71" s="676">
        <f>SUM(E72:E73)</f>
        <v>0</v>
      </c>
    </row>
    <row r="72" spans="1:5" ht="12" customHeight="1">
      <c r="A72" s="436" t="s">
        <v>345</v>
      </c>
      <c r="B72" s="437" t="s">
        <v>346</v>
      </c>
      <c r="C72" s="539"/>
      <c r="D72" s="539"/>
      <c r="E72" s="677"/>
    </row>
    <row r="73" spans="1:5" ht="12" customHeight="1">
      <c r="A73" s="436" t="s">
        <v>347</v>
      </c>
      <c r="B73" s="437" t="s">
        <v>348</v>
      </c>
      <c r="C73" s="445"/>
      <c r="D73" s="539"/>
      <c r="E73" s="677"/>
    </row>
    <row r="74" spans="1:5" s="44" customFormat="1" ht="12" customHeight="1" thickBot="1">
      <c r="A74" s="542" t="s">
        <v>445</v>
      </c>
      <c r="B74" s="543" t="s">
        <v>446</v>
      </c>
      <c r="C74" s="541"/>
      <c r="D74" s="541"/>
      <c r="E74" s="678"/>
    </row>
    <row r="75" spans="1:5" ht="12" customHeight="1" thickBot="1">
      <c r="A75" s="952" t="s">
        <v>390</v>
      </c>
      <c r="B75" s="956" t="s">
        <v>391</v>
      </c>
      <c r="C75" s="208">
        <f>SUM(C66+C70+C71+C74)</f>
        <v>0</v>
      </c>
      <c r="D75" s="208">
        <f>SUM(D66+D70+D71+D74)</f>
        <v>0</v>
      </c>
      <c r="E75" s="898">
        <f>SUM(E66+E70+E71+E74)</f>
        <v>0</v>
      </c>
    </row>
    <row r="76" spans="1:5" ht="12" customHeight="1" thickBot="1">
      <c r="A76" s="952" t="s">
        <v>407</v>
      </c>
      <c r="B76" s="956" t="s">
        <v>392</v>
      </c>
      <c r="C76" s="208"/>
      <c r="D76" s="208"/>
      <c r="E76" s="671"/>
    </row>
    <row r="77" spans="1:5" ht="12" customHeight="1" thickBot="1">
      <c r="A77" s="952" t="s">
        <v>408</v>
      </c>
      <c r="B77" s="956" t="s">
        <v>393</v>
      </c>
      <c r="C77" s="208"/>
      <c r="D77" s="208"/>
      <c r="E77" s="671"/>
    </row>
    <row r="78" spans="1:5" ht="12" customHeight="1" thickBot="1">
      <c r="A78" s="952" t="s">
        <v>16</v>
      </c>
      <c r="B78" s="957" t="s">
        <v>386</v>
      </c>
      <c r="C78" s="208">
        <f>SUM(C75:C77)</f>
        <v>0</v>
      </c>
      <c r="D78" s="208">
        <f>SUM(D75:D77)</f>
        <v>0</v>
      </c>
      <c r="E78" s="671">
        <f>SUM(E75:E77)</f>
        <v>0</v>
      </c>
    </row>
    <row r="79" spans="1:5" ht="24.75" customHeight="1" thickBot="1">
      <c r="A79" s="952" t="s">
        <v>17</v>
      </c>
      <c r="B79" s="960" t="s">
        <v>409</v>
      </c>
      <c r="C79" s="971">
        <f>SUM(C65+C78)</f>
        <v>283052880</v>
      </c>
      <c r="D79" s="971">
        <f>SUM(D65+D78)</f>
        <v>288310072</v>
      </c>
      <c r="E79" s="970">
        <f>SUM(E65+E78)</f>
        <v>284533491</v>
      </c>
    </row>
    <row r="81" spans="1:8" ht="13.5" thickBot="1"/>
    <row r="82" spans="1:8" s="21" customFormat="1" ht="38.1" customHeight="1" thickBot="1">
      <c r="A82" s="343"/>
      <c r="B82" s="344" t="s">
        <v>23</v>
      </c>
      <c r="C82" s="573" t="s">
        <v>5</v>
      </c>
      <c r="D82" s="573" t="s">
        <v>6</v>
      </c>
      <c r="E82" s="574" t="s">
        <v>7</v>
      </c>
    </row>
    <row r="83" spans="1:8" s="22" customFormat="1" ht="12" customHeight="1" thickBot="1">
      <c r="A83" s="18">
        <v>1</v>
      </c>
      <c r="B83" s="19">
        <v>2</v>
      </c>
      <c r="C83" s="19">
        <v>3</v>
      </c>
      <c r="D83" s="19">
        <v>4</v>
      </c>
      <c r="E83" s="20">
        <v>5</v>
      </c>
    </row>
    <row r="84" spans="1:8" s="21" customFormat="1" ht="12" customHeight="1" thickBot="1">
      <c r="A84" s="14" t="s">
        <v>8</v>
      </c>
      <c r="B84" s="17" t="s">
        <v>265</v>
      </c>
      <c r="C84" s="201">
        <f>+C85+C86+C87+C88+C89</f>
        <v>247929026</v>
      </c>
      <c r="D84" s="201">
        <f>+D85+D86+D87+D88+D89</f>
        <v>273496697</v>
      </c>
      <c r="E84" s="78">
        <f>+E85+E86+E87+E88+E89</f>
        <v>180258833</v>
      </c>
    </row>
    <row r="85" spans="1:8" s="21" customFormat="1" ht="12" customHeight="1">
      <c r="A85" s="11" t="s">
        <v>217</v>
      </c>
      <c r="B85" s="6" t="s">
        <v>24</v>
      </c>
      <c r="C85" s="204">
        <v>122497400</v>
      </c>
      <c r="D85" s="204">
        <v>122697886</v>
      </c>
      <c r="E85" s="80">
        <v>103391014</v>
      </c>
      <c r="F85" s="1040"/>
      <c r="G85" s="1040"/>
      <c r="H85" s="1040"/>
    </row>
    <row r="86" spans="1:8" s="21" customFormat="1" ht="12" customHeight="1">
      <c r="A86" s="9" t="s">
        <v>218</v>
      </c>
      <c r="B86" s="5" t="s">
        <v>25</v>
      </c>
      <c r="C86" s="203">
        <v>17201462</v>
      </c>
      <c r="D86" s="203">
        <v>16891717</v>
      </c>
      <c r="E86" s="81">
        <v>16665402</v>
      </c>
      <c r="F86" s="1050"/>
      <c r="G86" s="1040"/>
      <c r="H86" s="1040"/>
    </row>
    <row r="87" spans="1:8" s="21" customFormat="1" ht="12" customHeight="1">
      <c r="A87" s="9" t="s">
        <v>219</v>
      </c>
      <c r="B87" s="5" t="s">
        <v>26</v>
      </c>
      <c r="C87" s="206">
        <v>100280164</v>
      </c>
      <c r="D87" s="206">
        <v>124441094</v>
      </c>
      <c r="E87" s="83">
        <v>50737960</v>
      </c>
      <c r="F87" s="1040"/>
      <c r="G87" s="1040"/>
      <c r="H87" s="1040"/>
    </row>
    <row r="88" spans="1:8" s="21" customFormat="1" ht="12" customHeight="1">
      <c r="A88" s="9" t="s">
        <v>220</v>
      </c>
      <c r="B88" s="7" t="s">
        <v>27</v>
      </c>
      <c r="C88" s="206"/>
      <c r="D88" s="206"/>
      <c r="E88" s="83"/>
    </row>
    <row r="89" spans="1:8" s="21" customFormat="1" ht="12" customHeight="1">
      <c r="A89" s="9" t="s">
        <v>221</v>
      </c>
      <c r="B89" s="12" t="s">
        <v>28</v>
      </c>
      <c r="C89" s="399">
        <v>7950000</v>
      </c>
      <c r="D89" s="399">
        <v>9466000</v>
      </c>
      <c r="E89" s="400">
        <v>9464457</v>
      </c>
    </row>
    <row r="90" spans="1:8" s="415" customFormat="1" ht="12" customHeight="1">
      <c r="A90" s="413" t="s">
        <v>229</v>
      </c>
      <c r="B90" s="416" t="s">
        <v>223</v>
      </c>
      <c r="C90" s="399"/>
      <c r="D90" s="399"/>
      <c r="E90" s="400"/>
    </row>
    <row r="91" spans="1:8" s="415" customFormat="1" ht="12" customHeight="1">
      <c r="A91" s="413" t="s">
        <v>230</v>
      </c>
      <c r="B91" s="416" t="s">
        <v>224</v>
      </c>
      <c r="C91" s="399"/>
      <c r="D91" s="399"/>
      <c r="E91" s="400"/>
    </row>
    <row r="92" spans="1:8" s="415" customFormat="1" ht="12" customHeight="1">
      <c r="A92" s="413" t="s">
        <v>231</v>
      </c>
      <c r="B92" s="414" t="s">
        <v>225</v>
      </c>
      <c r="C92" s="399"/>
      <c r="D92" s="399"/>
      <c r="E92" s="400"/>
    </row>
    <row r="93" spans="1:8" s="415" customFormat="1" ht="12" customHeight="1">
      <c r="A93" s="417" t="s">
        <v>232</v>
      </c>
      <c r="B93" s="418" t="s">
        <v>226</v>
      </c>
      <c r="C93" s="399"/>
      <c r="D93" s="399"/>
      <c r="E93" s="400"/>
    </row>
    <row r="94" spans="1:8" s="415" customFormat="1" ht="12" customHeight="1">
      <c r="A94" s="413" t="s">
        <v>233</v>
      </c>
      <c r="B94" s="418" t="s">
        <v>227</v>
      </c>
      <c r="C94" s="399"/>
      <c r="D94" s="399"/>
      <c r="E94" s="400"/>
    </row>
    <row r="95" spans="1:8" s="415" customFormat="1" ht="12" customHeight="1">
      <c r="A95" s="419" t="s">
        <v>234</v>
      </c>
      <c r="B95" s="416" t="s">
        <v>240</v>
      </c>
      <c r="C95" s="399"/>
      <c r="D95" s="399"/>
      <c r="E95" s="400"/>
    </row>
    <row r="96" spans="1:8" s="415" customFormat="1" ht="12" customHeight="1">
      <c r="A96" s="419" t="s">
        <v>235</v>
      </c>
      <c r="B96" s="414" t="s">
        <v>241</v>
      </c>
      <c r="C96" s="399"/>
      <c r="D96" s="399"/>
      <c r="E96" s="400"/>
    </row>
    <row r="97" spans="1:8" s="415" customFormat="1" ht="12" customHeight="1">
      <c r="A97" s="419" t="s">
        <v>236</v>
      </c>
      <c r="B97" s="418" t="s">
        <v>242</v>
      </c>
      <c r="C97" s="399"/>
      <c r="D97" s="399"/>
      <c r="E97" s="400"/>
    </row>
    <row r="98" spans="1:8" s="415" customFormat="1" ht="12" customHeight="1">
      <c r="A98" s="419" t="s">
        <v>237</v>
      </c>
      <c r="B98" s="418" t="s">
        <v>243</v>
      </c>
      <c r="C98" s="399"/>
      <c r="D98" s="399"/>
      <c r="E98" s="400"/>
    </row>
    <row r="99" spans="1:8" s="415" customFormat="1" ht="12" customHeight="1">
      <c r="A99" s="419" t="s">
        <v>239</v>
      </c>
      <c r="B99" s="418" t="s">
        <v>244</v>
      </c>
      <c r="C99" s="399">
        <v>7950000</v>
      </c>
      <c r="D99" s="399">
        <v>9466000</v>
      </c>
      <c r="E99" s="400">
        <v>9464457</v>
      </c>
    </row>
    <row r="100" spans="1:8" s="415" customFormat="1" ht="12" customHeight="1" thickBot="1">
      <c r="A100" s="420" t="s">
        <v>612</v>
      </c>
      <c r="B100" s="421" t="s">
        <v>245</v>
      </c>
      <c r="C100" s="401"/>
      <c r="D100" s="401"/>
      <c r="E100" s="402"/>
    </row>
    <row r="101" spans="1:8" s="21" customFormat="1" ht="12" customHeight="1" thickBot="1">
      <c r="A101" s="13" t="s">
        <v>9</v>
      </c>
      <c r="B101" s="16" t="s">
        <v>266</v>
      </c>
      <c r="C101" s="202">
        <f>+C102+C103+C104</f>
        <v>3941350</v>
      </c>
      <c r="D101" s="202">
        <f>+D102+D103+D104</f>
        <v>3941350</v>
      </c>
      <c r="E101" s="79">
        <f>+E102+E103+E104</f>
        <v>3004820</v>
      </c>
    </row>
    <row r="102" spans="1:8" s="21" customFormat="1" ht="12" customHeight="1">
      <c r="A102" s="10" t="s">
        <v>246</v>
      </c>
      <c r="B102" s="5" t="s">
        <v>29</v>
      </c>
      <c r="C102" s="205">
        <v>1441350</v>
      </c>
      <c r="D102" s="205">
        <v>1441350</v>
      </c>
      <c r="E102" s="82">
        <v>852170</v>
      </c>
      <c r="F102" s="1040"/>
      <c r="G102" s="1040"/>
      <c r="H102" s="1040"/>
    </row>
    <row r="103" spans="1:8" s="21" customFormat="1" ht="12" customHeight="1">
      <c r="A103" s="10" t="s">
        <v>247</v>
      </c>
      <c r="B103" s="8" t="s">
        <v>30</v>
      </c>
      <c r="C103" s="203">
        <v>2500000</v>
      </c>
      <c r="D103" s="203">
        <v>2500000</v>
      </c>
      <c r="E103" s="81">
        <v>2152650</v>
      </c>
    </row>
    <row r="104" spans="1:8" s="21" customFormat="1" ht="12" customHeight="1" thickBot="1">
      <c r="A104" s="10" t="s">
        <v>248</v>
      </c>
      <c r="B104" s="412" t="s">
        <v>249</v>
      </c>
      <c r="C104" s="203"/>
      <c r="D104" s="203"/>
      <c r="E104" s="81"/>
    </row>
    <row r="105" spans="1:8" s="415" customFormat="1" ht="12" hidden="1" customHeight="1">
      <c r="A105" s="422" t="s">
        <v>250</v>
      </c>
      <c r="B105" s="69" t="s">
        <v>264</v>
      </c>
      <c r="C105" s="397"/>
      <c r="D105" s="397"/>
      <c r="E105" s="398"/>
    </row>
    <row r="106" spans="1:8" s="415" customFormat="1" ht="12" hidden="1" customHeight="1">
      <c r="A106" s="422" t="s">
        <v>251</v>
      </c>
      <c r="B106" s="423" t="s">
        <v>258</v>
      </c>
      <c r="C106" s="397"/>
      <c r="D106" s="397"/>
      <c r="E106" s="398"/>
    </row>
    <row r="107" spans="1:8" s="415" customFormat="1" ht="16.5" hidden="1" thickBot="1">
      <c r="A107" s="422" t="s">
        <v>252</v>
      </c>
      <c r="B107" s="424" t="s">
        <v>259</v>
      </c>
      <c r="C107" s="397"/>
      <c r="D107" s="397"/>
      <c r="E107" s="398"/>
    </row>
    <row r="108" spans="1:8" s="415" customFormat="1" ht="12" hidden="1" customHeight="1">
      <c r="A108" s="422" t="s">
        <v>253</v>
      </c>
      <c r="B108" s="424" t="s">
        <v>260</v>
      </c>
      <c r="C108" s="425"/>
      <c r="D108" s="425"/>
      <c r="E108" s="426"/>
    </row>
    <row r="109" spans="1:8" s="415" customFormat="1" ht="12" hidden="1" customHeight="1">
      <c r="A109" s="422" t="s">
        <v>254</v>
      </c>
      <c r="B109" s="424" t="s">
        <v>261</v>
      </c>
      <c r="C109" s="425"/>
      <c r="D109" s="425"/>
      <c r="E109" s="426"/>
    </row>
    <row r="110" spans="1:8" s="415" customFormat="1" ht="15" hidden="1" customHeight="1">
      <c r="A110" s="422" t="s">
        <v>255</v>
      </c>
      <c r="B110" s="424" t="s">
        <v>262</v>
      </c>
      <c r="C110" s="425"/>
      <c r="D110" s="425"/>
      <c r="E110" s="426"/>
    </row>
    <row r="111" spans="1:8" s="415" customFormat="1" ht="12.75" hidden="1" customHeight="1">
      <c r="A111" s="427" t="s">
        <v>256</v>
      </c>
      <c r="B111" s="424" t="s">
        <v>32</v>
      </c>
      <c r="C111" s="428"/>
      <c r="D111" s="428"/>
      <c r="E111" s="429"/>
    </row>
    <row r="112" spans="1:8" s="415" customFormat="1" ht="14.25" hidden="1" customHeight="1">
      <c r="A112" s="430" t="s">
        <v>257</v>
      </c>
      <c r="B112" s="431" t="s">
        <v>263</v>
      </c>
      <c r="C112" s="428"/>
      <c r="D112" s="428"/>
      <c r="E112" s="429"/>
    </row>
    <row r="113" spans="1:5" s="21" customFormat="1" ht="12" customHeight="1" thickBot="1">
      <c r="A113" s="13" t="s">
        <v>10</v>
      </c>
      <c r="B113" s="432" t="s">
        <v>267</v>
      </c>
      <c r="C113" s="201">
        <f>+C84+C101</f>
        <v>251870376</v>
      </c>
      <c r="D113" s="201">
        <f>+D84+D101</f>
        <v>277438047</v>
      </c>
      <c r="E113" s="78">
        <f>+E84+E101</f>
        <v>183263653</v>
      </c>
    </row>
    <row r="114" spans="1:5" s="21" customFormat="1" ht="12" customHeight="1" thickBot="1">
      <c r="A114" s="72" t="s">
        <v>394</v>
      </c>
      <c r="B114" s="495" t="s">
        <v>395</v>
      </c>
      <c r="C114" s="202">
        <f>SUM(C115:C117)</f>
        <v>0</v>
      </c>
      <c r="D114" s="202">
        <f>SUM(D115:D117)</f>
        <v>0</v>
      </c>
      <c r="E114" s="79">
        <f>SUM(E115:E117)</f>
        <v>0</v>
      </c>
    </row>
    <row r="115" spans="1:5" s="21" customFormat="1" ht="12" customHeight="1">
      <c r="A115" s="73" t="s">
        <v>396</v>
      </c>
      <c r="B115" s="74" t="s">
        <v>399</v>
      </c>
      <c r="C115" s="203"/>
      <c r="D115" s="203"/>
      <c r="E115" s="81"/>
    </row>
    <row r="116" spans="1:5" s="21" customFormat="1" ht="12" customHeight="1">
      <c r="A116" s="71" t="s">
        <v>397</v>
      </c>
      <c r="B116" s="68" t="s">
        <v>443</v>
      </c>
      <c r="C116" s="203"/>
      <c r="D116" s="203"/>
      <c r="E116" s="81"/>
    </row>
    <row r="117" spans="1:5" s="21" customFormat="1" ht="12" customHeight="1" thickBot="1">
      <c r="A117" s="75" t="s">
        <v>398</v>
      </c>
      <c r="B117" s="76" t="s">
        <v>444</v>
      </c>
      <c r="C117" s="206"/>
      <c r="D117" s="206"/>
      <c r="E117" s="83"/>
    </row>
    <row r="118" spans="1:5" s="21" customFormat="1" ht="12" customHeight="1" thickBot="1">
      <c r="A118" s="72" t="s">
        <v>402</v>
      </c>
      <c r="B118" s="495" t="s">
        <v>403</v>
      </c>
      <c r="C118" s="209"/>
      <c r="D118" s="209"/>
      <c r="E118" s="210"/>
    </row>
    <row r="119" spans="1:5" s="21" customFormat="1" ht="12" customHeight="1" thickBot="1">
      <c r="A119" s="72" t="s">
        <v>533</v>
      </c>
      <c r="B119" s="495" t="s">
        <v>534</v>
      </c>
      <c r="C119" s="209"/>
      <c r="D119" s="209"/>
      <c r="E119" s="210"/>
    </row>
    <row r="120" spans="1:5" s="21" customFormat="1" ht="12" customHeight="1" thickBot="1">
      <c r="A120" s="496" t="s">
        <v>411</v>
      </c>
      <c r="B120" s="495" t="s">
        <v>410</v>
      </c>
      <c r="C120" s="209">
        <f>SUM(C114+C118+C119)</f>
        <v>0</v>
      </c>
      <c r="D120" s="209">
        <f>SUM(D114+D118+D119)</f>
        <v>0</v>
      </c>
      <c r="E120" s="210">
        <f>SUM(E114+E118+E119)</f>
        <v>0</v>
      </c>
    </row>
    <row r="121" spans="1:5" s="21" customFormat="1" ht="12" customHeight="1" thickBot="1">
      <c r="A121" s="496" t="s">
        <v>412</v>
      </c>
      <c r="B121" s="495" t="s">
        <v>404</v>
      </c>
      <c r="C121" s="209"/>
      <c r="D121" s="209"/>
      <c r="E121" s="210"/>
    </row>
    <row r="122" spans="1:5" s="21" customFormat="1" ht="12" customHeight="1" thickBot="1">
      <c r="A122" s="496" t="s">
        <v>413</v>
      </c>
      <c r="B122" s="495" t="s">
        <v>405</v>
      </c>
      <c r="C122" s="209"/>
      <c r="D122" s="209"/>
      <c r="E122" s="210"/>
    </row>
    <row r="123" spans="1:5" s="21" customFormat="1" ht="12" customHeight="1" thickBot="1">
      <c r="A123" s="70" t="s">
        <v>33</v>
      </c>
      <c r="B123" s="140" t="s">
        <v>406</v>
      </c>
      <c r="C123" s="211">
        <f>SUM(C120:C122)</f>
        <v>0</v>
      </c>
      <c r="D123" s="211">
        <f>SUM(D120:D122)</f>
        <v>0</v>
      </c>
      <c r="E123" s="85">
        <f>SUM(E120:E122)</f>
        <v>0</v>
      </c>
    </row>
    <row r="124" spans="1:5" s="1" customFormat="1" ht="28.5" customHeight="1" thickBot="1">
      <c r="A124" s="77" t="s">
        <v>12</v>
      </c>
      <c r="B124" s="141" t="s">
        <v>414</v>
      </c>
      <c r="C124" s="581">
        <f>SUM(C113+C123)</f>
        <v>251870376</v>
      </c>
      <c r="D124" s="581">
        <f>SUM(D113+D123)</f>
        <v>277438047</v>
      </c>
      <c r="E124" s="582">
        <f>SUM(E113+E123)</f>
        <v>183263653</v>
      </c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7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E126"/>
  <sheetViews>
    <sheetView workbookViewId="0">
      <selection activeCell="G126" sqref="G126"/>
    </sheetView>
  </sheetViews>
  <sheetFormatPr defaultRowHeight="12.75"/>
  <cols>
    <col min="1" max="1" width="9.6640625" style="146" customWidth="1"/>
    <col min="2" max="2" width="59.33203125" style="146" customWidth="1"/>
    <col min="3" max="5" width="15.83203125" style="147" customWidth="1"/>
    <col min="6" max="16384" width="9.33203125" style="4"/>
  </cols>
  <sheetData>
    <row r="1" spans="1:5" s="2" customFormat="1" ht="16.5" customHeight="1" thickBot="1">
      <c r="A1" s="55"/>
      <c r="B1" s="56"/>
      <c r="C1" s="64"/>
      <c r="D1" s="64"/>
      <c r="E1" s="64" t="s">
        <v>892</v>
      </c>
    </row>
    <row r="2" spans="1:5" s="40" customFormat="1" ht="22.5" customHeight="1">
      <c r="A2" s="374"/>
      <c r="B2" s="1382" t="s">
        <v>118</v>
      </c>
      <c r="C2" s="1383"/>
      <c r="D2" s="1384"/>
      <c r="E2" s="136" t="s">
        <v>119</v>
      </c>
    </row>
    <row r="3" spans="1:5" s="40" customFormat="1" ht="16.5" thickBot="1">
      <c r="A3" s="57"/>
      <c r="B3" s="1385" t="s">
        <v>600</v>
      </c>
      <c r="C3" s="1386"/>
      <c r="D3" s="1387"/>
      <c r="E3" s="137" t="s">
        <v>121</v>
      </c>
    </row>
    <row r="4" spans="1:5" s="41" customFormat="1" ht="15.95" customHeight="1" thickBot="1">
      <c r="A4" s="58"/>
      <c r="B4" s="58"/>
      <c r="C4" s="59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2</v>
      </c>
      <c r="B6" s="53">
        <v>3</v>
      </c>
      <c r="C6" s="53">
        <v>4</v>
      </c>
      <c r="D6" s="220">
        <v>5</v>
      </c>
      <c r="E6" s="219">
        <v>6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536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customHeight="1">
      <c r="A9" s="433" t="s">
        <v>269</v>
      </c>
      <c r="B9" s="434" t="s">
        <v>270</v>
      </c>
      <c r="C9" s="530"/>
      <c r="D9" s="530"/>
      <c r="E9" s="531">
        <v>0</v>
      </c>
    </row>
    <row r="10" spans="1:5" s="43" customFormat="1" ht="12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customHeight="1">
      <c r="A13" s="436" t="s">
        <v>276</v>
      </c>
      <c r="B13" s="437" t="s">
        <v>624</v>
      </c>
      <c r="C13" s="438"/>
      <c r="D13" s="438"/>
      <c r="E13" s="500"/>
    </row>
    <row r="14" spans="1:5" s="42" customFormat="1" ht="12" customHeight="1" thickBot="1">
      <c r="A14" s="446" t="s">
        <v>277</v>
      </c>
      <c r="B14" s="447" t="s">
        <v>625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12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customHeight="1" thickBot="1">
      <c r="A27" s="484" t="s">
        <v>289</v>
      </c>
      <c r="B27" s="483" t="s">
        <v>363</v>
      </c>
      <c r="C27" s="203"/>
      <c r="D27" s="203"/>
      <c r="E27" s="81"/>
    </row>
    <row r="28" spans="1:5" s="43" customFormat="1" ht="12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customHeight="1" thickBo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customHeight="1" thickBo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5" s="43" customFormat="1" ht="11.25" customHeight="1">
      <c r="A58" s="449" t="s">
        <v>332</v>
      </c>
      <c r="B58" s="450" t="s">
        <v>373</v>
      </c>
      <c r="C58" s="478"/>
      <c r="D58" s="478"/>
      <c r="E58" s="517"/>
    </row>
    <row r="59" spans="1:5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customHeight="1" thickBot="1">
      <c r="A60" s="436" t="s">
        <v>376</v>
      </c>
      <c r="B60" s="437" t="s">
        <v>333</v>
      </c>
      <c r="C60" s="441"/>
      <c r="D60" s="441"/>
      <c r="E60" s="508"/>
    </row>
    <row r="61" spans="1:5" s="44" customFormat="1" ht="12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12" hidden="1" customHeight="1">
      <c r="A63" s="449" t="s">
        <v>334</v>
      </c>
      <c r="B63" s="450" t="s">
        <v>379</v>
      </c>
      <c r="C63" s="474"/>
      <c r="D63" s="474"/>
      <c r="E63" s="513"/>
    </row>
    <row r="64" spans="1:5" ht="12" hidden="1" customHeight="1">
      <c r="A64" s="436" t="s">
        <v>381</v>
      </c>
      <c r="B64" s="437" t="s">
        <v>380</v>
      </c>
      <c r="C64" s="441"/>
      <c r="D64" s="441"/>
      <c r="E64" s="508"/>
    </row>
    <row r="65" spans="1:5" ht="12" hidden="1" customHeight="1">
      <c r="A65" s="436" t="s">
        <v>382</v>
      </c>
      <c r="B65" s="437" t="s">
        <v>335</v>
      </c>
      <c r="C65" s="442"/>
      <c r="D65" s="442"/>
      <c r="E65" s="510"/>
    </row>
    <row r="66" spans="1:5" ht="12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67">
        <f>SUM(E8+E15+E22+E29+E40+E51+E57+E62)</f>
        <v>0</v>
      </c>
    </row>
    <row r="68" spans="1:5" ht="12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customHeight="1">
      <c r="A69" s="436" t="s">
        <v>337</v>
      </c>
      <c r="B69" s="437" t="s">
        <v>338</v>
      </c>
      <c r="C69" s="441"/>
      <c r="D69" s="441"/>
      <c r="E69" s="508"/>
    </row>
    <row r="70" spans="1:5" ht="12" customHeight="1">
      <c r="A70" s="436" t="s">
        <v>339</v>
      </c>
      <c r="B70" s="437" t="s">
        <v>340</v>
      </c>
      <c r="C70" s="441"/>
      <c r="D70" s="441"/>
      <c r="E70" s="508"/>
    </row>
    <row r="71" spans="1:5" ht="12" customHeight="1">
      <c r="A71" s="436" t="s">
        <v>341</v>
      </c>
      <c r="B71" s="444" t="s">
        <v>342</v>
      </c>
      <c r="C71" s="443"/>
      <c r="D71" s="443"/>
      <c r="E71" s="519"/>
    </row>
    <row r="72" spans="1:5" ht="12" customHeight="1">
      <c r="A72" s="489" t="s">
        <v>388</v>
      </c>
      <c r="B72" s="440" t="s">
        <v>343</v>
      </c>
      <c r="C72" s="445"/>
      <c r="D72" s="445"/>
      <c r="E72" s="520"/>
    </row>
    <row r="73" spans="1:5" ht="12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customHeight="1">
      <c r="A74" s="436" t="s">
        <v>345</v>
      </c>
      <c r="B74" s="437" t="s">
        <v>346</v>
      </c>
      <c r="C74" s="445"/>
      <c r="D74" s="539"/>
      <c r="E74" s="540"/>
    </row>
    <row r="75" spans="1:5" ht="12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customHeight="1" thickBot="1">
      <c r="A76" s="542" t="s">
        <v>445</v>
      </c>
      <c r="B76" s="543" t="s">
        <v>446</v>
      </c>
      <c r="C76" s="541"/>
      <c r="D76" s="541"/>
      <c r="E76" s="544"/>
    </row>
    <row r="77" spans="1:5" ht="12" customHeight="1" thickBot="1">
      <c r="A77" s="952" t="s">
        <v>390</v>
      </c>
      <c r="B77" s="956" t="s">
        <v>391</v>
      </c>
      <c r="C77" s="208">
        <f>SUM(C68+C72+C73+C76)</f>
        <v>0</v>
      </c>
      <c r="D77" s="208">
        <f>SUM(D68+D72+D73+D76)</f>
        <v>0</v>
      </c>
      <c r="E77" s="671">
        <f>SUM(E68+E72+E73+E76)</f>
        <v>0</v>
      </c>
    </row>
    <row r="78" spans="1:5" ht="12" customHeight="1" thickBot="1">
      <c r="A78" s="952" t="s">
        <v>407</v>
      </c>
      <c r="B78" s="956" t="s">
        <v>392</v>
      </c>
      <c r="C78" s="208"/>
      <c r="D78" s="208"/>
      <c r="E78" s="671"/>
    </row>
    <row r="79" spans="1:5" ht="12" customHeight="1" thickBot="1">
      <c r="A79" s="952" t="s">
        <v>408</v>
      </c>
      <c r="B79" s="956" t="s">
        <v>393</v>
      </c>
      <c r="C79" s="208"/>
      <c r="D79" s="208"/>
      <c r="E79" s="671"/>
    </row>
    <row r="80" spans="1:5" ht="12" customHeight="1" thickBot="1">
      <c r="A80" s="952" t="s">
        <v>16</v>
      </c>
      <c r="B80" s="957" t="s">
        <v>386</v>
      </c>
      <c r="C80" s="208">
        <f>SUM(C77:C79)</f>
        <v>0</v>
      </c>
      <c r="D80" s="208">
        <f>SUM(D77:D79)</f>
        <v>0</v>
      </c>
      <c r="E80" s="671">
        <f>SUM(E77:E79)</f>
        <v>0</v>
      </c>
    </row>
    <row r="81" spans="1:5" ht="24.75" customHeight="1" thickBot="1">
      <c r="A81" s="952" t="s">
        <v>17</v>
      </c>
      <c r="B81" s="960" t="s">
        <v>409</v>
      </c>
      <c r="C81" s="971">
        <f>SUM(C67+C80)</f>
        <v>0</v>
      </c>
      <c r="D81" s="971">
        <f>SUM(D67+D80)</f>
        <v>0</v>
      </c>
      <c r="E81" s="1054">
        <v>0</v>
      </c>
    </row>
    <row r="83" spans="1:5" ht="13.5" thickBot="1"/>
    <row r="84" spans="1:5" s="21" customFormat="1" ht="38.1" customHeight="1" thickBot="1">
      <c r="A84" s="343"/>
      <c r="B84" s="344" t="s">
        <v>23</v>
      </c>
      <c r="C84" s="151" t="s">
        <v>5</v>
      </c>
      <c r="D84" s="151" t="s">
        <v>6</v>
      </c>
      <c r="E84" s="152" t="s">
        <v>7</v>
      </c>
    </row>
    <row r="85" spans="1:5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5" s="21" customFormat="1" ht="12" customHeight="1" thickBot="1">
      <c r="A86" s="14" t="s">
        <v>8</v>
      </c>
      <c r="B86" s="17" t="s">
        <v>265</v>
      </c>
      <c r="C86" s="201">
        <f>+C87+C88+C89+C90+C91</f>
        <v>0</v>
      </c>
      <c r="D86" s="201">
        <f>+D87+D88+D89+D90+D91</f>
        <v>0</v>
      </c>
      <c r="E86" s="78">
        <f>+E87+E88+E89+E90+E91</f>
        <v>0</v>
      </c>
    </row>
    <row r="87" spans="1:5" s="21" customFormat="1" ht="12" customHeight="1">
      <c r="A87" s="11" t="s">
        <v>217</v>
      </c>
      <c r="B87" s="6" t="s">
        <v>24</v>
      </c>
      <c r="C87" s="204"/>
      <c r="D87" s="204"/>
      <c r="E87" s="80"/>
    </row>
    <row r="88" spans="1:5" s="21" customFormat="1" ht="12" customHeight="1">
      <c r="A88" s="9" t="s">
        <v>218</v>
      </c>
      <c r="B88" s="5" t="s">
        <v>25</v>
      </c>
      <c r="C88" s="203"/>
      <c r="D88" s="203"/>
      <c r="E88" s="81"/>
    </row>
    <row r="89" spans="1:5" s="21" customFormat="1" ht="12" customHeight="1">
      <c r="A89" s="9" t="s">
        <v>219</v>
      </c>
      <c r="B89" s="5" t="s">
        <v>26</v>
      </c>
      <c r="C89" s="206"/>
      <c r="D89" s="206"/>
      <c r="E89" s="83"/>
    </row>
    <row r="90" spans="1:5" s="21" customFormat="1" ht="12" customHeight="1">
      <c r="A90" s="9" t="s">
        <v>220</v>
      </c>
      <c r="B90" s="7" t="s">
        <v>27</v>
      </c>
      <c r="C90" s="206"/>
      <c r="D90" s="206"/>
      <c r="E90" s="83"/>
    </row>
    <row r="91" spans="1:5" s="21" customFormat="1" ht="12" customHeight="1">
      <c r="A91" s="9" t="s">
        <v>221</v>
      </c>
      <c r="B91" s="12" t="s">
        <v>28</v>
      </c>
      <c r="C91" s="206">
        <f>SUM(C92:C102)</f>
        <v>0</v>
      </c>
      <c r="D91" s="206">
        <f>SUM(D92:D102)</f>
        <v>0</v>
      </c>
      <c r="E91" s="83">
        <f>SUM(E92:E102)</f>
        <v>0</v>
      </c>
    </row>
    <row r="92" spans="1:5" s="415" customFormat="1" ht="12" customHeight="1">
      <c r="A92" s="413" t="s">
        <v>229</v>
      </c>
      <c r="B92" s="416" t="s">
        <v>223</v>
      </c>
      <c r="C92" s="399"/>
      <c r="D92" s="399"/>
      <c r="E92" s="400"/>
    </row>
    <row r="93" spans="1:5" s="415" customFormat="1" ht="12" customHeight="1">
      <c r="A93" s="413" t="s">
        <v>230</v>
      </c>
      <c r="B93" s="416" t="s">
        <v>224</v>
      </c>
      <c r="C93" s="399"/>
      <c r="D93" s="399"/>
      <c r="E93" s="400"/>
    </row>
    <row r="94" spans="1:5" s="415" customFormat="1" ht="12" customHeight="1">
      <c r="A94" s="413" t="s">
        <v>231</v>
      </c>
      <c r="B94" s="414" t="s">
        <v>225</v>
      </c>
      <c r="C94" s="399"/>
      <c r="D94" s="399"/>
      <c r="E94" s="400"/>
    </row>
    <row r="95" spans="1:5" s="415" customFormat="1" ht="12" customHeight="1">
      <c r="A95" s="417" t="s">
        <v>232</v>
      </c>
      <c r="B95" s="418" t="s">
        <v>226</v>
      </c>
      <c r="C95" s="399"/>
      <c r="D95" s="399"/>
      <c r="E95" s="400"/>
    </row>
    <row r="96" spans="1:5" s="415" customFormat="1" ht="12" customHeight="1">
      <c r="A96" s="413" t="s">
        <v>233</v>
      </c>
      <c r="B96" s="418" t="s">
        <v>227</v>
      </c>
      <c r="C96" s="399"/>
      <c r="D96" s="399"/>
      <c r="E96" s="400"/>
    </row>
    <row r="97" spans="1:5" s="415" customFormat="1" ht="12" customHeight="1">
      <c r="A97" s="419" t="s">
        <v>234</v>
      </c>
      <c r="B97" s="416" t="s">
        <v>240</v>
      </c>
      <c r="C97" s="399"/>
      <c r="D97" s="399"/>
      <c r="E97" s="400"/>
    </row>
    <row r="98" spans="1:5" s="415" customFormat="1" ht="12" customHeight="1">
      <c r="A98" s="419" t="s">
        <v>235</v>
      </c>
      <c r="B98" s="414" t="s">
        <v>241</v>
      </c>
      <c r="C98" s="399"/>
      <c r="D98" s="399"/>
      <c r="E98" s="400"/>
    </row>
    <row r="99" spans="1:5" s="415" customFormat="1" ht="12" customHeight="1">
      <c r="A99" s="419" t="s">
        <v>236</v>
      </c>
      <c r="B99" s="418" t="s">
        <v>242</v>
      </c>
      <c r="C99" s="399"/>
      <c r="D99" s="399"/>
      <c r="E99" s="400"/>
    </row>
    <row r="100" spans="1:5" s="415" customFormat="1" ht="12" customHeight="1">
      <c r="A100" s="419" t="s">
        <v>237</v>
      </c>
      <c r="B100" s="418" t="s">
        <v>243</v>
      </c>
      <c r="C100" s="399"/>
      <c r="D100" s="399"/>
      <c r="E100" s="400"/>
    </row>
    <row r="101" spans="1:5" s="415" customFormat="1" ht="12" customHeight="1">
      <c r="A101" s="419" t="s">
        <v>239</v>
      </c>
      <c r="B101" s="418" t="s">
        <v>244</v>
      </c>
      <c r="C101" s="399"/>
      <c r="D101" s="399"/>
      <c r="E101" s="400"/>
    </row>
    <row r="102" spans="1:5" s="415" customFormat="1" ht="12" customHeight="1" thickBot="1">
      <c r="A102" s="420" t="s">
        <v>612</v>
      </c>
      <c r="B102" s="421" t="s">
        <v>245</v>
      </c>
      <c r="C102" s="401"/>
      <c r="D102" s="401"/>
      <c r="E102" s="402"/>
    </row>
    <row r="103" spans="1:5" s="21" customFormat="1" ht="12" customHeight="1" thickBot="1">
      <c r="A103" s="13" t="s">
        <v>9</v>
      </c>
      <c r="B103" s="16" t="s">
        <v>266</v>
      </c>
      <c r="C103" s="202">
        <f>+C104+C105+C106</f>
        <v>0</v>
      </c>
      <c r="D103" s="202">
        <f>+D104+D105+D106</f>
        <v>0</v>
      </c>
      <c r="E103" s="79">
        <f>+E104+E105+E106</f>
        <v>0</v>
      </c>
    </row>
    <row r="104" spans="1:5" s="21" customFormat="1" ht="12" customHeight="1">
      <c r="A104" s="10" t="s">
        <v>246</v>
      </c>
      <c r="B104" s="5" t="s">
        <v>29</v>
      </c>
      <c r="C104" s="205"/>
      <c r="D104" s="205"/>
      <c r="E104" s="82"/>
    </row>
    <row r="105" spans="1:5" s="21" customFormat="1" ht="12" customHeight="1">
      <c r="A105" s="10" t="s">
        <v>247</v>
      </c>
      <c r="B105" s="8" t="s">
        <v>30</v>
      </c>
      <c r="C105" s="203"/>
      <c r="D105" s="203"/>
      <c r="E105" s="81"/>
    </row>
    <row r="106" spans="1:5" s="21" customFormat="1" ht="12" customHeight="1" thickBot="1">
      <c r="A106" s="10" t="s">
        <v>248</v>
      </c>
      <c r="B106" s="412" t="s">
        <v>249</v>
      </c>
      <c r="C106" s="203">
        <f>SUM(C107:C114)</f>
        <v>0</v>
      </c>
      <c r="D106" s="203">
        <f>SUM(D107:D114)</f>
        <v>0</v>
      </c>
      <c r="E106" s="81">
        <f>SUM(E107:E114)</f>
        <v>0</v>
      </c>
    </row>
    <row r="107" spans="1:5" s="415" customFormat="1" ht="12" hidden="1" customHeight="1">
      <c r="A107" s="422" t="s">
        <v>250</v>
      </c>
      <c r="B107" s="69" t="s">
        <v>264</v>
      </c>
      <c r="C107" s="397"/>
      <c r="D107" s="397"/>
      <c r="E107" s="398"/>
    </row>
    <row r="108" spans="1:5" s="415" customFormat="1" ht="12" hidden="1" customHeight="1">
      <c r="A108" s="422" t="s">
        <v>251</v>
      </c>
      <c r="B108" s="423" t="s">
        <v>258</v>
      </c>
      <c r="C108" s="397"/>
      <c r="D108" s="397"/>
      <c r="E108" s="398"/>
    </row>
    <row r="109" spans="1:5" s="415" customFormat="1" ht="16.5" hidden="1" thickBot="1">
      <c r="A109" s="422" t="s">
        <v>252</v>
      </c>
      <c r="B109" s="424" t="s">
        <v>259</v>
      </c>
      <c r="C109" s="397"/>
      <c r="D109" s="397"/>
      <c r="E109" s="398"/>
    </row>
    <row r="110" spans="1:5" s="415" customFormat="1" ht="12" hidden="1" customHeight="1">
      <c r="A110" s="422" t="s">
        <v>253</v>
      </c>
      <c r="B110" s="424" t="s">
        <v>260</v>
      </c>
      <c r="C110" s="425"/>
      <c r="D110" s="425"/>
      <c r="E110" s="426"/>
    </row>
    <row r="111" spans="1:5" s="415" customFormat="1" ht="12" hidden="1" customHeight="1">
      <c r="A111" s="422" t="s">
        <v>254</v>
      </c>
      <c r="B111" s="424" t="s">
        <v>261</v>
      </c>
      <c r="C111" s="425"/>
      <c r="D111" s="425"/>
      <c r="E111" s="426"/>
    </row>
    <row r="112" spans="1:5" s="415" customFormat="1" ht="15" hidden="1" customHeight="1">
      <c r="A112" s="422" t="s">
        <v>255</v>
      </c>
      <c r="B112" s="424" t="s">
        <v>262</v>
      </c>
      <c r="C112" s="425"/>
      <c r="D112" s="425"/>
      <c r="E112" s="426"/>
    </row>
    <row r="113" spans="1:5" s="415" customFormat="1" ht="12.75" hidden="1" customHeight="1">
      <c r="A113" s="427" t="s">
        <v>256</v>
      </c>
      <c r="B113" s="424" t="s">
        <v>32</v>
      </c>
      <c r="C113" s="428"/>
      <c r="D113" s="428"/>
      <c r="E113" s="429"/>
    </row>
    <row r="114" spans="1:5" s="415" customFormat="1" ht="14.25" hidden="1" customHeight="1">
      <c r="A114" s="430" t="s">
        <v>257</v>
      </c>
      <c r="B114" s="431" t="s">
        <v>263</v>
      </c>
      <c r="C114" s="428"/>
      <c r="D114" s="428"/>
      <c r="E114" s="429"/>
    </row>
    <row r="115" spans="1:5" s="21" customFormat="1" ht="12" customHeight="1" thickBot="1">
      <c r="A115" s="13" t="s">
        <v>10</v>
      </c>
      <c r="B115" s="432" t="s">
        <v>267</v>
      </c>
      <c r="C115" s="201">
        <f>+C86+C103</f>
        <v>0</v>
      </c>
      <c r="D115" s="201">
        <f>+D86+D103</f>
        <v>0</v>
      </c>
      <c r="E115" s="78">
        <f>+E86+E103</f>
        <v>0</v>
      </c>
    </row>
    <row r="116" spans="1:5" s="21" customFormat="1" ht="12" customHeight="1" thickBot="1">
      <c r="A116" s="72" t="s">
        <v>394</v>
      </c>
      <c r="B116" s="495" t="s">
        <v>395</v>
      </c>
      <c r="C116" s="202">
        <f>SUM(C117:C119)</f>
        <v>0</v>
      </c>
      <c r="D116" s="202">
        <f>SUM(D117:D119)</f>
        <v>0</v>
      </c>
      <c r="E116" s="79">
        <f>SUM(E117:E119)</f>
        <v>0</v>
      </c>
    </row>
    <row r="117" spans="1:5" s="21" customFormat="1" ht="12" customHeight="1">
      <c r="A117" s="73" t="s">
        <v>396</v>
      </c>
      <c r="B117" s="74" t="s">
        <v>399</v>
      </c>
      <c r="C117" s="203"/>
      <c r="D117" s="203"/>
      <c r="E117" s="81"/>
    </row>
    <row r="118" spans="1:5" s="21" customFormat="1" ht="12" customHeight="1">
      <c r="A118" s="71" t="s">
        <v>397</v>
      </c>
      <c r="B118" s="68" t="s">
        <v>443</v>
      </c>
      <c r="C118" s="203"/>
      <c r="D118" s="203"/>
      <c r="E118" s="81"/>
    </row>
    <row r="119" spans="1:5" s="21" customFormat="1" ht="12" customHeight="1" thickBot="1">
      <c r="A119" s="75" t="s">
        <v>398</v>
      </c>
      <c r="B119" s="76" t="s">
        <v>444</v>
      </c>
      <c r="C119" s="206"/>
      <c r="D119" s="206"/>
      <c r="E119" s="83"/>
    </row>
    <row r="120" spans="1:5" s="21" customFormat="1" ht="12" customHeight="1" thickBot="1">
      <c r="A120" s="72" t="s">
        <v>402</v>
      </c>
      <c r="B120" s="495" t="s">
        <v>403</v>
      </c>
      <c r="C120" s="209"/>
      <c r="D120" s="209"/>
      <c r="E120" s="210"/>
    </row>
    <row r="121" spans="1:5" s="21" customFormat="1" ht="12" customHeight="1" thickBot="1">
      <c r="A121" s="72" t="s">
        <v>533</v>
      </c>
      <c r="B121" s="495" t="s">
        <v>534</v>
      </c>
      <c r="C121" s="209"/>
      <c r="D121" s="209"/>
      <c r="E121" s="210"/>
    </row>
    <row r="122" spans="1:5" s="21" customFormat="1" ht="12" customHeight="1" thickBot="1">
      <c r="A122" s="496" t="s">
        <v>411</v>
      </c>
      <c r="B122" s="495" t="s">
        <v>410</v>
      </c>
      <c r="C122" s="209">
        <f>SUM(C116+C120+C121)</f>
        <v>0</v>
      </c>
      <c r="D122" s="209">
        <f>SUM(D116+D120+D121)</f>
        <v>0</v>
      </c>
      <c r="E122" s="210">
        <f>SUM(E116+E120+E121)</f>
        <v>0</v>
      </c>
    </row>
    <row r="123" spans="1:5" s="21" customFormat="1" ht="12" customHeight="1" thickBot="1">
      <c r="A123" s="496" t="s">
        <v>412</v>
      </c>
      <c r="B123" s="495" t="s">
        <v>404</v>
      </c>
      <c r="C123" s="209"/>
      <c r="D123" s="209"/>
      <c r="E123" s="210"/>
    </row>
    <row r="124" spans="1:5" s="21" customFormat="1" ht="12" customHeight="1" thickBot="1">
      <c r="A124" s="496" t="s">
        <v>413</v>
      </c>
      <c r="B124" s="495" t="s">
        <v>405</v>
      </c>
      <c r="C124" s="209"/>
      <c r="D124" s="209"/>
      <c r="E124" s="210"/>
    </row>
    <row r="125" spans="1:5" s="21" customFormat="1" ht="12" customHeight="1" thickBot="1">
      <c r="A125" s="70" t="s">
        <v>33</v>
      </c>
      <c r="B125" s="140" t="s">
        <v>406</v>
      </c>
      <c r="C125" s="211">
        <f>SUM(C122:C124)</f>
        <v>0</v>
      </c>
      <c r="D125" s="211">
        <f>SUM(D122:D124)</f>
        <v>0</v>
      </c>
      <c r="E125" s="85">
        <f>SUM(E122:E124)</f>
        <v>0</v>
      </c>
    </row>
    <row r="126" spans="1:5" s="1" customFormat="1" ht="28.5" customHeight="1" thickBot="1">
      <c r="A126" s="77" t="s">
        <v>12</v>
      </c>
      <c r="B126" s="141" t="s">
        <v>414</v>
      </c>
      <c r="C126" s="581">
        <f>SUM(C115+C125)</f>
        <v>0</v>
      </c>
      <c r="D126" s="581">
        <f>SUM(D115+D125)</f>
        <v>0</v>
      </c>
      <c r="E126" s="1310"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78" orientation="portrait" r:id="rId1"/>
  <rowBreaks count="1" manualBreakCount="1">
    <brk id="8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F126"/>
  <sheetViews>
    <sheetView workbookViewId="0">
      <selection activeCell="D78" sqref="D78"/>
    </sheetView>
  </sheetViews>
  <sheetFormatPr defaultRowHeight="12.75"/>
  <cols>
    <col min="1" max="1" width="9.6640625" style="62" customWidth="1"/>
    <col min="2" max="2" width="59.83203125" style="63" customWidth="1"/>
    <col min="3" max="3" width="14.33203125" style="63" customWidth="1"/>
    <col min="4" max="6" width="15.83203125" style="63" customWidth="1"/>
    <col min="7" max="16384" width="9.33203125" style="4"/>
  </cols>
  <sheetData>
    <row r="1" spans="1:6" s="2" customFormat="1" ht="21" customHeight="1" thickBot="1">
      <c r="A1" s="54"/>
      <c r="B1" s="55"/>
      <c r="C1" s="56"/>
      <c r="D1" s="64"/>
      <c r="E1" s="64" t="s">
        <v>893</v>
      </c>
    </row>
    <row r="2" spans="1:6" s="40" customFormat="1" ht="15.75">
      <c r="A2" s="374"/>
      <c r="B2" s="376" t="s">
        <v>118</v>
      </c>
      <c r="C2" s="377"/>
      <c r="D2" s="378"/>
      <c r="E2" s="136" t="s">
        <v>119</v>
      </c>
    </row>
    <row r="3" spans="1:6" s="40" customFormat="1" ht="16.5" thickBot="1">
      <c r="A3" s="590"/>
      <c r="B3" s="585" t="s">
        <v>543</v>
      </c>
      <c r="C3" s="592" t="s">
        <v>544</v>
      </c>
      <c r="D3" s="593" t="s">
        <v>545</v>
      </c>
      <c r="E3" s="137">
        <v>1</v>
      </c>
    </row>
    <row r="4" spans="1:6" s="41" customFormat="1" ht="15.95" customHeight="1" thickBot="1">
      <c r="A4" s="591"/>
      <c r="B4" s="58"/>
      <c r="C4" s="59"/>
      <c r="D4" s="59"/>
      <c r="E4" s="59" t="s">
        <v>850</v>
      </c>
    </row>
    <row r="5" spans="1:6" ht="43.5" customHeight="1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  <c r="F5" s="4"/>
    </row>
    <row r="6" spans="1:6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6" s="32" customFormat="1" ht="12" customHeight="1" thickBot="1">
      <c r="A7" s="457" t="s">
        <v>8</v>
      </c>
      <c r="B7" s="545" t="s">
        <v>440</v>
      </c>
      <c r="C7" s="536">
        <f>SUM(C15+C8)</f>
        <v>4320000</v>
      </c>
      <c r="D7" s="536">
        <f>SUM(D15+D8)</f>
        <v>4320000</v>
      </c>
      <c r="E7" s="536">
        <f>SUM(E15+E8)</f>
        <v>4320000</v>
      </c>
    </row>
    <row r="8" spans="1:6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6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6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6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6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6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6" s="42" customFormat="1" ht="12" hidden="1" customHeight="1" thickBot="1">
      <c r="A14" s="446" t="s">
        <v>277</v>
      </c>
      <c r="B14" s="447" t="s">
        <v>353</v>
      </c>
      <c r="C14" s="448"/>
      <c r="D14" s="532"/>
      <c r="E14" s="533"/>
    </row>
    <row r="15" spans="1:6" s="42" customFormat="1" ht="12" customHeight="1" thickBot="1">
      <c r="A15" s="535" t="s">
        <v>442</v>
      </c>
      <c r="B15" s="453" t="s">
        <v>358</v>
      </c>
      <c r="C15" s="454">
        <f>SUM(C16:C20)</f>
        <v>4320000</v>
      </c>
      <c r="D15" s="454">
        <f>SUM(D16:D20)</f>
        <v>4320000</v>
      </c>
      <c r="E15" s="502">
        <v>4320000</v>
      </c>
    </row>
    <row r="16" spans="1:6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>
        <v>4320000</v>
      </c>
      <c r="D20" s="438">
        <v>4320000</v>
      </c>
      <c r="E20" s="500">
        <v>4312000</v>
      </c>
    </row>
    <row r="21" spans="1:5" s="43" customFormat="1" ht="60" hidden="1" customHeight="1" thickBot="1">
      <c r="A21" s="485" t="s">
        <v>283</v>
      </c>
      <c r="B21" s="486" t="s">
        <v>415</v>
      </c>
      <c r="C21" s="438">
        <v>4320000</v>
      </c>
      <c r="D21" s="487"/>
      <c r="E21" s="504"/>
    </row>
    <row r="22" spans="1:5" s="43" customFormat="1" ht="12" customHeight="1" thickBot="1">
      <c r="A22" s="452" t="s">
        <v>10</v>
      </c>
      <c r="B22" s="463" t="s">
        <v>359</v>
      </c>
      <c r="C22" s="454"/>
      <c r="D22" s="454"/>
      <c r="E22" s="502"/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 thickBo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/>
      <c r="D29" s="454">
        <f>SUM(D31+D33+D39)</f>
        <v>0</v>
      </c>
      <c r="E29" s="502"/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 thickBo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10036064</v>
      </c>
      <c r="D40" s="475">
        <f>SUM(D41:D50)</f>
        <v>11533984</v>
      </c>
      <c r="E40" s="512">
        <f>SUM(E41:E50)</f>
        <v>9095889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8000000</v>
      </c>
      <c r="D42" s="441">
        <v>8000000</v>
      </c>
      <c r="E42" s="508">
        <v>6525254</v>
      </c>
    </row>
    <row r="43" spans="1:5" s="43" customFormat="1" ht="12" customHeight="1">
      <c r="A43" s="436" t="s">
        <v>305</v>
      </c>
      <c r="B43" s="437" t="s">
        <v>306</v>
      </c>
      <c r="C43" s="441">
        <v>1603200</v>
      </c>
      <c r="D43" s="441">
        <v>1603200</v>
      </c>
      <c r="E43" s="508">
        <v>732000</v>
      </c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>
        <v>432864</v>
      </c>
      <c r="D46" s="441">
        <v>432864</v>
      </c>
      <c r="E46" s="508">
        <v>270477</v>
      </c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6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6" s="43" customFormat="1" ht="12" customHeight="1" thickBot="1">
      <c r="A50" s="446" t="s">
        <v>636</v>
      </c>
      <c r="B50" s="447" t="s">
        <v>638</v>
      </c>
      <c r="C50" s="461"/>
      <c r="D50" s="461">
        <v>1497920</v>
      </c>
      <c r="E50" s="507">
        <v>1568158</v>
      </c>
    </row>
    <row r="51" spans="1:6" s="43" customFormat="1" ht="12" customHeight="1" thickBot="1">
      <c r="A51" s="452" t="s">
        <v>13</v>
      </c>
      <c r="B51" s="463" t="s">
        <v>372</v>
      </c>
      <c r="C51" s="454">
        <v>49000000</v>
      </c>
      <c r="D51" s="454">
        <v>49000000</v>
      </c>
      <c r="E51" s="502">
        <v>244881</v>
      </c>
    </row>
    <row r="52" spans="1:6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6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6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6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6" s="42" customFormat="1" ht="12" hidden="1" customHeight="1" thickBot="1">
      <c r="A56" s="446" t="s">
        <v>330</v>
      </c>
      <c r="B56" s="447" t="s">
        <v>331</v>
      </c>
      <c r="C56" s="477"/>
      <c r="D56" s="477"/>
      <c r="E56" s="515"/>
    </row>
    <row r="57" spans="1:6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6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6" ht="10.5" hidden="1" customHeight="1">
      <c r="A59" s="436" t="s">
        <v>375</v>
      </c>
      <c r="B59" s="437" t="s">
        <v>374</v>
      </c>
      <c r="C59" s="442"/>
      <c r="D59" s="442"/>
      <c r="E59" s="510"/>
      <c r="F59" s="4"/>
    </row>
    <row r="60" spans="1:6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6" s="44" customFormat="1" ht="60" hidden="1" customHeight="1" thickBot="1">
      <c r="A61" s="480" t="s">
        <v>376</v>
      </c>
      <c r="B61" s="481" t="s">
        <v>377</v>
      </c>
      <c r="C61" s="482"/>
      <c r="D61" s="482"/>
      <c r="E61" s="518"/>
    </row>
    <row r="62" spans="1:6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/>
      <c r="F62" s="4"/>
    </row>
    <row r="63" spans="1:6" ht="60" hidden="1" customHeight="1">
      <c r="A63" s="449" t="s">
        <v>334</v>
      </c>
      <c r="B63" s="450" t="s">
        <v>379</v>
      </c>
      <c r="C63" s="474"/>
      <c r="D63" s="474"/>
      <c r="E63" s="513"/>
      <c r="F63" s="4"/>
    </row>
    <row r="64" spans="1:6" ht="60" hidden="1" customHeight="1">
      <c r="A64" s="436" t="s">
        <v>381</v>
      </c>
      <c r="B64" s="437" t="s">
        <v>380</v>
      </c>
      <c r="C64" s="441"/>
      <c r="D64" s="441"/>
      <c r="E64" s="508"/>
      <c r="F64" s="4"/>
    </row>
    <row r="65" spans="1:6" ht="60" hidden="1" customHeight="1">
      <c r="A65" s="436" t="s">
        <v>382</v>
      </c>
      <c r="B65" s="437" t="s">
        <v>335</v>
      </c>
      <c r="C65" s="442"/>
      <c r="D65" s="442"/>
      <c r="E65" s="510"/>
      <c r="F65" s="4"/>
    </row>
    <row r="66" spans="1:6" ht="60" hidden="1" customHeight="1" thickBot="1">
      <c r="A66" s="480" t="s">
        <v>382</v>
      </c>
      <c r="B66" s="481" t="s">
        <v>383</v>
      </c>
      <c r="C66" s="482"/>
      <c r="D66" s="482"/>
      <c r="E66" s="518"/>
      <c r="F66" s="4"/>
    </row>
    <row r="67" spans="1:6" ht="12" customHeight="1" thickBot="1">
      <c r="A67" s="452" t="s">
        <v>35</v>
      </c>
      <c r="B67" s="463" t="s">
        <v>385</v>
      </c>
      <c r="C67" s="576">
        <f>SUM(C8+C15+C22+C29+C40+C51+C57+C62)</f>
        <v>63356064</v>
      </c>
      <c r="D67" s="576">
        <f>SUM(D8+D15+D22+D29+D40+D51+D57+D62)</f>
        <v>64853984</v>
      </c>
      <c r="E67" s="667">
        <f>SUM(E8+E15+E22+E29+E40+E51+E57+E62)</f>
        <v>13660770</v>
      </c>
      <c r="F67" s="4"/>
    </row>
    <row r="68" spans="1:6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673">
        <f>SUM(E69:E71)</f>
        <v>0</v>
      </c>
      <c r="F68" s="4"/>
    </row>
    <row r="69" spans="1:6" ht="12" hidden="1" customHeight="1">
      <c r="A69" s="436" t="s">
        <v>337</v>
      </c>
      <c r="B69" s="437" t="s">
        <v>338</v>
      </c>
      <c r="C69" s="441"/>
      <c r="D69" s="441"/>
      <c r="E69" s="674"/>
      <c r="F69" s="4"/>
    </row>
    <row r="70" spans="1:6" ht="12" hidden="1" customHeight="1">
      <c r="A70" s="436" t="s">
        <v>339</v>
      </c>
      <c r="B70" s="437" t="s">
        <v>340</v>
      </c>
      <c r="C70" s="441"/>
      <c r="D70" s="441"/>
      <c r="E70" s="674"/>
      <c r="F70" s="4"/>
    </row>
    <row r="71" spans="1:6" ht="12" hidden="1" customHeight="1">
      <c r="A71" s="436" t="s">
        <v>341</v>
      </c>
      <c r="B71" s="444" t="s">
        <v>342</v>
      </c>
      <c r="C71" s="443"/>
      <c r="D71" s="443"/>
      <c r="E71" s="675"/>
      <c r="F71" s="4"/>
    </row>
    <row r="72" spans="1:6" ht="12" hidden="1" customHeight="1">
      <c r="A72" s="489" t="s">
        <v>388</v>
      </c>
      <c r="B72" s="440" t="s">
        <v>343</v>
      </c>
      <c r="C72" s="445"/>
      <c r="D72" s="445"/>
      <c r="E72" s="676"/>
      <c r="F72" s="4"/>
    </row>
    <row r="73" spans="1:6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676">
        <f>SUM(E74:E75)</f>
        <v>0</v>
      </c>
      <c r="F73" s="4"/>
    </row>
    <row r="74" spans="1:6" ht="12" hidden="1" customHeight="1">
      <c r="A74" s="436" t="s">
        <v>345</v>
      </c>
      <c r="B74" s="437" t="s">
        <v>346</v>
      </c>
      <c r="C74" s="445"/>
      <c r="D74" s="539"/>
      <c r="E74" s="677"/>
      <c r="F74" s="4"/>
    </row>
    <row r="75" spans="1:6" ht="12" hidden="1" customHeight="1">
      <c r="A75" s="436" t="s">
        <v>347</v>
      </c>
      <c r="B75" s="437" t="s">
        <v>348</v>
      </c>
      <c r="C75" s="445"/>
      <c r="D75" s="539"/>
      <c r="E75" s="677"/>
      <c r="F75" s="4"/>
    </row>
    <row r="76" spans="1:6" s="44" customFormat="1" ht="12" hidden="1" customHeight="1" thickBot="1">
      <c r="A76" s="542" t="s">
        <v>445</v>
      </c>
      <c r="B76" s="543" t="s">
        <v>446</v>
      </c>
      <c r="C76" s="541"/>
      <c r="D76" s="541"/>
      <c r="E76" s="678"/>
    </row>
    <row r="77" spans="1:6" ht="12" customHeight="1" thickBot="1">
      <c r="A77" s="952" t="s">
        <v>390</v>
      </c>
      <c r="B77" s="956" t="s">
        <v>943</v>
      </c>
      <c r="C77" s="208">
        <v>200300000</v>
      </c>
      <c r="D77" s="208">
        <v>200300000</v>
      </c>
      <c r="E77" s="898">
        <f>SUM(E68+E72+E73+E76)</f>
        <v>0</v>
      </c>
      <c r="F77" s="4"/>
    </row>
    <row r="78" spans="1:6" ht="12" customHeight="1" thickBot="1">
      <c r="A78" s="952" t="s">
        <v>407</v>
      </c>
      <c r="B78" s="956" t="s">
        <v>392</v>
      </c>
      <c r="C78" s="208"/>
      <c r="D78" s="208"/>
      <c r="E78" s="671"/>
      <c r="F78" s="4"/>
    </row>
    <row r="79" spans="1:6" ht="12" customHeight="1" thickBot="1">
      <c r="A79" s="952" t="s">
        <v>408</v>
      </c>
      <c r="B79" s="956" t="s">
        <v>393</v>
      </c>
      <c r="C79" s="208"/>
      <c r="D79" s="208"/>
      <c r="E79" s="671"/>
      <c r="F79" s="4"/>
    </row>
    <row r="80" spans="1:6" ht="12" customHeight="1" thickBot="1">
      <c r="A80" s="952" t="s">
        <v>16</v>
      </c>
      <c r="B80" s="957" t="s">
        <v>386</v>
      </c>
      <c r="C80" s="208">
        <f>SUM(C77:C79)</f>
        <v>200300000</v>
      </c>
      <c r="D80" s="208">
        <f>SUM(D77:D79)</f>
        <v>200300000</v>
      </c>
      <c r="E80" s="671">
        <f>SUM(E77:E79)</f>
        <v>0</v>
      </c>
      <c r="F80" s="4"/>
    </row>
    <row r="81" spans="1:6" ht="24.75" customHeight="1" thickBot="1">
      <c r="A81" s="952" t="s">
        <v>17</v>
      </c>
      <c r="B81" s="960" t="s">
        <v>409</v>
      </c>
      <c r="C81" s="971">
        <f>SUM(C67+C80)</f>
        <v>263656064</v>
      </c>
      <c r="D81" s="971">
        <f>SUM(D67+D80)</f>
        <v>265153984</v>
      </c>
      <c r="E81" s="970">
        <f>SUM(E67+E80)</f>
        <v>13660770</v>
      </c>
      <c r="F81" s="4"/>
    </row>
    <row r="82" spans="1:6">
      <c r="A82" s="146"/>
      <c r="B82" s="146"/>
      <c r="C82" s="147"/>
      <c r="D82" s="147"/>
      <c r="E82" s="147"/>
      <c r="F82" s="4"/>
    </row>
    <row r="83" spans="1:6" ht="13.5" thickBot="1">
      <c r="A83" s="146"/>
      <c r="B83" s="146"/>
      <c r="C83" s="147"/>
      <c r="D83" s="147"/>
      <c r="E83" s="147"/>
      <c r="F83" s="4"/>
    </row>
    <row r="84" spans="1:6" s="21" customFormat="1" ht="38.1" customHeight="1" thickBot="1">
      <c r="A84" s="571"/>
      <c r="B84" s="572" t="s">
        <v>23</v>
      </c>
      <c r="C84" s="573" t="s">
        <v>5</v>
      </c>
      <c r="D84" s="573" t="s">
        <v>6</v>
      </c>
      <c r="E84" s="574" t="s">
        <v>7</v>
      </c>
    </row>
    <row r="85" spans="1:6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6" s="21" customFormat="1" ht="12" customHeight="1" thickBot="1">
      <c r="A86" s="14" t="s">
        <v>8</v>
      </c>
      <c r="B86" s="17" t="s">
        <v>265</v>
      </c>
      <c r="C86" s="201">
        <f>+C87+C88+C89+C90+C91</f>
        <v>154292424</v>
      </c>
      <c r="D86" s="201">
        <f>+D87+D88+D89+D90+D91</f>
        <v>175470853</v>
      </c>
      <c r="E86" s="78">
        <f>+E87+E88+E89+E90+E91</f>
        <v>88061868</v>
      </c>
    </row>
    <row r="87" spans="1:6" s="21" customFormat="1" ht="12" customHeight="1">
      <c r="A87" s="11" t="s">
        <v>217</v>
      </c>
      <c r="B87" s="6" t="s">
        <v>24</v>
      </c>
      <c r="C87" s="204">
        <v>59015000</v>
      </c>
      <c r="D87" s="204">
        <v>56458565</v>
      </c>
      <c r="E87" s="80">
        <v>44574188</v>
      </c>
    </row>
    <row r="88" spans="1:6" s="21" customFormat="1" ht="12" customHeight="1">
      <c r="A88" s="9" t="s">
        <v>218</v>
      </c>
      <c r="B88" s="5" t="s">
        <v>25</v>
      </c>
      <c r="C88" s="203">
        <v>8234200</v>
      </c>
      <c r="D88" s="203">
        <v>7899200</v>
      </c>
      <c r="E88" s="81">
        <v>6539184</v>
      </c>
    </row>
    <row r="89" spans="1:6" s="21" customFormat="1" ht="12" customHeight="1">
      <c r="A89" s="9" t="s">
        <v>219</v>
      </c>
      <c r="B89" s="5" t="s">
        <v>26</v>
      </c>
      <c r="C89" s="206">
        <v>87043224</v>
      </c>
      <c r="D89" s="206">
        <v>104578447</v>
      </c>
      <c r="E89" s="83">
        <v>36948496</v>
      </c>
    </row>
    <row r="90" spans="1:6" s="21" customFormat="1" ht="12" customHeight="1">
      <c r="A90" s="9" t="s">
        <v>220</v>
      </c>
      <c r="B90" s="7" t="s">
        <v>27</v>
      </c>
      <c r="C90" s="206"/>
      <c r="D90" s="206"/>
      <c r="E90" s="83"/>
    </row>
    <row r="91" spans="1:6" s="21" customFormat="1" ht="12" customHeight="1" thickBot="1">
      <c r="A91" s="9" t="s">
        <v>221</v>
      </c>
      <c r="B91" s="12" t="s">
        <v>28</v>
      </c>
      <c r="C91" s="206">
        <f>SUM(C92:C103)</f>
        <v>0</v>
      </c>
      <c r="D91" s="206">
        <v>6534641</v>
      </c>
      <c r="E91" s="83">
        <f>SUM(E92:E103)</f>
        <v>0</v>
      </c>
    </row>
    <row r="92" spans="1:6" s="415" customFormat="1" ht="12" hidden="1" customHeight="1">
      <c r="A92" s="413" t="s">
        <v>228</v>
      </c>
      <c r="B92" s="414" t="s">
        <v>222</v>
      </c>
      <c r="C92" s="399"/>
      <c r="D92" s="399"/>
      <c r="E92" s="400"/>
    </row>
    <row r="93" spans="1:6" s="415" customFormat="1" ht="12" hidden="1" customHeight="1">
      <c r="A93" s="413" t="s">
        <v>229</v>
      </c>
      <c r="B93" s="416" t="s">
        <v>223</v>
      </c>
      <c r="C93" s="399"/>
      <c r="D93" s="399"/>
      <c r="E93" s="400"/>
    </row>
    <row r="94" spans="1:6" s="415" customFormat="1" ht="12" hidden="1" customHeight="1">
      <c r="A94" s="413" t="s">
        <v>230</v>
      </c>
      <c r="B94" s="416" t="s">
        <v>224</v>
      </c>
      <c r="C94" s="399"/>
      <c r="D94" s="399"/>
      <c r="E94" s="400"/>
    </row>
    <row r="95" spans="1:6" s="415" customFormat="1" ht="12" hidden="1" customHeight="1">
      <c r="A95" s="413" t="s">
        <v>231</v>
      </c>
      <c r="B95" s="414" t="s">
        <v>225</v>
      </c>
      <c r="C95" s="399"/>
      <c r="D95" s="399"/>
      <c r="E95" s="400"/>
    </row>
    <row r="96" spans="1:6" s="415" customFormat="1" ht="12" hidden="1" customHeight="1">
      <c r="A96" s="417" t="s">
        <v>232</v>
      </c>
      <c r="B96" s="418" t="s">
        <v>226</v>
      </c>
      <c r="C96" s="399"/>
      <c r="D96" s="399"/>
      <c r="E96" s="400"/>
    </row>
    <row r="97" spans="1:5" s="415" customFormat="1" ht="12" hidden="1" customHeight="1">
      <c r="A97" s="413" t="s">
        <v>233</v>
      </c>
      <c r="B97" s="418" t="s">
        <v>227</v>
      </c>
      <c r="C97" s="399"/>
      <c r="D97" s="399"/>
      <c r="E97" s="400"/>
    </row>
    <row r="98" spans="1:5" s="415" customFormat="1" ht="12" hidden="1" customHeight="1">
      <c r="A98" s="419" t="s">
        <v>234</v>
      </c>
      <c r="B98" s="416" t="s">
        <v>240</v>
      </c>
      <c r="C98" s="399"/>
      <c r="D98" s="399"/>
      <c r="E98" s="400"/>
    </row>
    <row r="99" spans="1:5" s="415" customFormat="1" ht="12" hidden="1" customHeight="1">
      <c r="A99" s="419" t="s">
        <v>235</v>
      </c>
      <c r="B99" s="414" t="s">
        <v>241</v>
      </c>
      <c r="C99" s="399"/>
      <c r="D99" s="399"/>
      <c r="E99" s="400"/>
    </row>
    <row r="100" spans="1:5" s="415" customFormat="1" ht="12" hidden="1" customHeight="1">
      <c r="A100" s="419" t="s">
        <v>236</v>
      </c>
      <c r="B100" s="418" t="s">
        <v>242</v>
      </c>
      <c r="C100" s="399"/>
      <c r="D100" s="399"/>
      <c r="E100" s="400"/>
    </row>
    <row r="101" spans="1:5" s="415" customFormat="1" ht="12" hidden="1" customHeight="1">
      <c r="A101" s="419" t="s">
        <v>237</v>
      </c>
      <c r="B101" s="418" t="s">
        <v>243</v>
      </c>
      <c r="C101" s="399"/>
      <c r="D101" s="399"/>
      <c r="E101" s="400"/>
    </row>
    <row r="102" spans="1:5" s="415" customFormat="1" ht="12" hidden="1" customHeight="1">
      <c r="A102" s="419" t="s">
        <v>238</v>
      </c>
      <c r="B102" s="418" t="s">
        <v>244</v>
      </c>
      <c r="C102" s="399"/>
      <c r="D102" s="399"/>
      <c r="E102" s="400"/>
    </row>
    <row r="103" spans="1:5" s="415" customFormat="1" ht="12" hidden="1" customHeight="1" thickBot="1">
      <c r="A103" s="420" t="s">
        <v>239</v>
      </c>
      <c r="B103" s="421" t="s">
        <v>245</v>
      </c>
      <c r="C103" s="401"/>
      <c r="D103" s="401"/>
      <c r="E103" s="402"/>
    </row>
    <row r="104" spans="1:5" s="21" customFormat="1" ht="12" customHeight="1" thickBot="1">
      <c r="A104" s="13" t="s">
        <v>9</v>
      </c>
      <c r="B104" s="16" t="s">
        <v>266</v>
      </c>
      <c r="C104" s="202">
        <f>+C105+C106+C107</f>
        <v>364469774</v>
      </c>
      <c r="D104" s="202">
        <f>+D105+D106+D107</f>
        <v>382021274</v>
      </c>
      <c r="E104" s="79">
        <f>+E105+E106+E107</f>
        <v>129742262</v>
      </c>
    </row>
    <row r="105" spans="1:5" s="21" customFormat="1" ht="12" customHeight="1">
      <c r="A105" s="10" t="s">
        <v>246</v>
      </c>
      <c r="B105" s="5" t="s">
        <v>29</v>
      </c>
      <c r="C105" s="205">
        <v>364469774</v>
      </c>
      <c r="D105" s="205">
        <v>263642274</v>
      </c>
      <c r="E105" s="82">
        <v>17490460</v>
      </c>
    </row>
    <row r="106" spans="1:5" s="21" customFormat="1" ht="12" customHeight="1">
      <c r="A106" s="10" t="s">
        <v>247</v>
      </c>
      <c r="B106" s="8" t="s">
        <v>30</v>
      </c>
      <c r="C106" s="203"/>
      <c r="D106" s="203">
        <v>118379000</v>
      </c>
      <c r="E106" s="81">
        <v>112251802</v>
      </c>
    </row>
    <row r="107" spans="1:5" s="21" customFormat="1" ht="12" customHeight="1" thickBot="1">
      <c r="A107" s="10" t="s">
        <v>248</v>
      </c>
      <c r="B107" s="412" t="s">
        <v>249</v>
      </c>
      <c r="C107" s="203">
        <f>SUM(C108:C115)</f>
        <v>0</v>
      </c>
      <c r="D107" s="203">
        <f>SUM(D108:D115)</f>
        <v>0</v>
      </c>
      <c r="E107" s="81">
        <f>SUM(E108:E115)</f>
        <v>0</v>
      </c>
    </row>
    <row r="108" spans="1:5" s="415" customFormat="1" ht="60" hidden="1" customHeight="1">
      <c r="A108" s="422" t="s">
        <v>250</v>
      </c>
      <c r="B108" s="69" t="s">
        <v>264</v>
      </c>
      <c r="C108" s="397"/>
      <c r="D108" s="397"/>
      <c r="E108" s="398"/>
    </row>
    <row r="109" spans="1:5" s="415" customFormat="1" ht="60" hidden="1" customHeight="1">
      <c r="A109" s="422" t="s">
        <v>251</v>
      </c>
      <c r="B109" s="423" t="s">
        <v>258</v>
      </c>
      <c r="C109" s="397"/>
      <c r="D109" s="397"/>
      <c r="E109" s="398"/>
    </row>
    <row r="110" spans="1:5" s="415" customFormat="1" ht="16.5" hidden="1" thickBot="1">
      <c r="A110" s="422" t="s">
        <v>252</v>
      </c>
      <c r="B110" s="424" t="s">
        <v>259</v>
      </c>
      <c r="C110" s="397"/>
      <c r="D110" s="397"/>
      <c r="E110" s="398"/>
    </row>
    <row r="111" spans="1:5" s="415" customFormat="1" ht="60" hidden="1" customHeight="1">
      <c r="A111" s="422" t="s">
        <v>253</v>
      </c>
      <c r="B111" s="424" t="s">
        <v>260</v>
      </c>
      <c r="C111" s="425"/>
      <c r="D111" s="425"/>
      <c r="E111" s="426"/>
    </row>
    <row r="112" spans="1:5" s="415" customFormat="1" ht="60" hidden="1" customHeight="1">
      <c r="A112" s="422" t="s">
        <v>254</v>
      </c>
      <c r="B112" s="424" t="s">
        <v>261</v>
      </c>
      <c r="C112" s="425"/>
      <c r="D112" s="425"/>
      <c r="E112" s="426"/>
    </row>
    <row r="113" spans="1:5" s="415" customFormat="1" ht="60" hidden="1" customHeight="1">
      <c r="A113" s="422" t="s">
        <v>255</v>
      </c>
      <c r="B113" s="424" t="s">
        <v>262</v>
      </c>
      <c r="C113" s="425"/>
      <c r="D113" s="425"/>
      <c r="E113" s="426"/>
    </row>
    <row r="114" spans="1:5" s="415" customFormat="1" ht="60" hidden="1" customHeight="1">
      <c r="A114" s="427" t="s">
        <v>256</v>
      </c>
      <c r="B114" s="424" t="s">
        <v>32</v>
      </c>
      <c r="C114" s="428"/>
      <c r="D114" s="428"/>
      <c r="E114" s="429"/>
    </row>
    <row r="115" spans="1:5" s="415" customFormat="1" ht="60" hidden="1" customHeight="1" thickBot="1">
      <c r="A115" s="430" t="s">
        <v>257</v>
      </c>
      <c r="B115" s="431" t="s">
        <v>263</v>
      </c>
      <c r="C115" s="428"/>
      <c r="D115" s="428"/>
      <c r="E115" s="429"/>
    </row>
    <row r="116" spans="1:5" s="21" customFormat="1" ht="12" customHeight="1" thickBot="1">
      <c r="A116" s="13" t="s">
        <v>10</v>
      </c>
      <c r="B116" s="432" t="s">
        <v>267</v>
      </c>
      <c r="C116" s="201">
        <f>+C86+C104</f>
        <v>518762198</v>
      </c>
      <c r="D116" s="201">
        <f>+D86+D104</f>
        <v>557492127</v>
      </c>
      <c r="E116" s="78">
        <f>+E86+E104</f>
        <v>217804130</v>
      </c>
    </row>
    <row r="117" spans="1:5" s="21" customFormat="1" ht="12" hidden="1" customHeight="1" thickBot="1">
      <c r="A117" s="72" t="s">
        <v>394</v>
      </c>
      <c r="B117" s="495" t="s">
        <v>395</v>
      </c>
      <c r="C117" s="202">
        <f>SUM(C118:C120)</f>
        <v>0</v>
      </c>
      <c r="D117" s="202">
        <f>SUM(D118:D120)</f>
        <v>0</v>
      </c>
      <c r="E117" s="79">
        <f>SUM(E118:E120)</f>
        <v>0</v>
      </c>
    </row>
    <row r="118" spans="1:5" s="21" customFormat="1" ht="12" hidden="1" customHeight="1">
      <c r="A118" s="73" t="s">
        <v>396</v>
      </c>
      <c r="B118" s="74" t="s">
        <v>399</v>
      </c>
      <c r="C118" s="203"/>
      <c r="D118" s="203"/>
      <c r="E118" s="81"/>
    </row>
    <row r="119" spans="1:5" s="21" customFormat="1" ht="12" hidden="1" customHeight="1">
      <c r="A119" s="71" t="s">
        <v>397</v>
      </c>
      <c r="B119" s="68" t="s">
        <v>443</v>
      </c>
      <c r="C119" s="203"/>
      <c r="D119" s="203"/>
      <c r="E119" s="81"/>
    </row>
    <row r="120" spans="1:5" s="21" customFormat="1" ht="12" hidden="1" customHeight="1" thickBot="1">
      <c r="A120" s="75" t="s">
        <v>398</v>
      </c>
      <c r="B120" s="76" t="s">
        <v>444</v>
      </c>
      <c r="C120" s="206"/>
      <c r="D120" s="206"/>
      <c r="E120" s="83"/>
    </row>
    <row r="121" spans="1:5" s="21" customFormat="1" ht="12" hidden="1" customHeight="1" thickBot="1">
      <c r="A121" s="72" t="s">
        <v>402</v>
      </c>
      <c r="B121" s="495" t="s">
        <v>403</v>
      </c>
      <c r="C121" s="209"/>
      <c r="D121" s="209"/>
      <c r="E121" s="210"/>
    </row>
    <row r="122" spans="1:5" s="21" customFormat="1" ht="12" customHeight="1" thickBot="1">
      <c r="A122" s="496" t="s">
        <v>411</v>
      </c>
      <c r="B122" s="495" t="s">
        <v>410</v>
      </c>
      <c r="C122" s="209">
        <f>SUM(C117+C121)</f>
        <v>0</v>
      </c>
      <c r="D122" s="209">
        <f>SUM(D117+D121)</f>
        <v>0</v>
      </c>
      <c r="E122" s="210">
        <f>SUM(E117+E121)</f>
        <v>0</v>
      </c>
    </row>
    <row r="123" spans="1:5" s="21" customFormat="1" ht="12" customHeight="1" thickBot="1">
      <c r="A123" s="496" t="s">
        <v>412</v>
      </c>
      <c r="B123" s="495" t="s">
        <v>404</v>
      </c>
      <c r="C123" s="209"/>
      <c r="D123" s="209"/>
      <c r="E123" s="210"/>
    </row>
    <row r="124" spans="1:5" s="21" customFormat="1" ht="12" customHeight="1" thickBot="1">
      <c r="A124" s="496" t="s">
        <v>413</v>
      </c>
      <c r="B124" s="495" t="s">
        <v>405</v>
      </c>
      <c r="C124" s="209"/>
      <c r="D124" s="209"/>
      <c r="E124" s="210"/>
    </row>
    <row r="125" spans="1:5" s="21" customFormat="1" ht="12" customHeight="1" thickBot="1">
      <c r="A125" s="70" t="s">
        <v>33</v>
      </c>
      <c r="B125" s="140" t="s">
        <v>406</v>
      </c>
      <c r="C125" s="211">
        <f>SUM(C122:C124)</f>
        <v>0</v>
      </c>
      <c r="D125" s="211">
        <f>SUM(D122:D124)</f>
        <v>0</v>
      </c>
      <c r="E125" s="85">
        <f>SUM(E122:E124)</f>
        <v>0</v>
      </c>
    </row>
    <row r="126" spans="1:5" s="1" customFormat="1" ht="28.5" customHeight="1" thickBot="1">
      <c r="A126" s="77" t="s">
        <v>12</v>
      </c>
      <c r="B126" s="141" t="s">
        <v>414</v>
      </c>
      <c r="C126" s="581">
        <f>SUM(C116+C125)</f>
        <v>518762198</v>
      </c>
      <c r="D126" s="764">
        <f>SUM(D116+D125)</f>
        <v>557492127</v>
      </c>
      <c r="E126" s="582">
        <f>SUM(E116+E125)</f>
        <v>217804130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26"/>
  <sheetViews>
    <sheetView topLeftCell="A50" workbookViewId="0">
      <selection activeCell="E106" sqref="E106"/>
    </sheetView>
  </sheetViews>
  <sheetFormatPr defaultRowHeight="12.75"/>
  <cols>
    <col min="1" max="1" width="9.6640625" style="3" customWidth="1"/>
    <col min="2" max="2" width="52.5" style="4" customWidth="1"/>
    <col min="3" max="3" width="14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848</v>
      </c>
    </row>
    <row r="2" spans="1:5" s="40" customFormat="1" ht="16.5" thickBot="1">
      <c r="A2" s="374"/>
      <c r="B2" s="376" t="s">
        <v>118</v>
      </c>
      <c r="C2" s="757"/>
      <c r="D2" s="1006"/>
      <c r="E2" s="136" t="s">
        <v>119</v>
      </c>
    </row>
    <row r="3" spans="1:5" s="40" customFormat="1" ht="24.75" thickBot="1">
      <c r="A3" s="57"/>
      <c r="B3" s="1004" t="s">
        <v>646</v>
      </c>
      <c r="C3" s="1005" t="s">
        <v>796</v>
      </c>
      <c r="D3" s="1006" t="s">
        <v>546</v>
      </c>
      <c r="E3" s="137">
        <v>3</v>
      </c>
    </row>
    <row r="4" spans="1:5" s="41" customFormat="1" ht="15.95" customHeight="1" thickBot="1">
      <c r="A4" s="58"/>
      <c r="B4" s="58"/>
      <c r="C4" s="59"/>
      <c r="D4" s="59"/>
      <c r="E4" s="59" t="s">
        <v>667</v>
      </c>
    </row>
    <row r="5" spans="1:5" ht="43.5" customHeight="1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v>18097500</v>
      </c>
      <c r="E7" s="668">
        <v>18097500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 thickBo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18097500</v>
      </c>
      <c r="E15" s="502">
        <f>SUM(E16:E20)</f>
        <v>18097500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>
        <v>18097500</v>
      </c>
      <c r="E20" s="500">
        <v>18097500</v>
      </c>
    </row>
    <row r="21" spans="1:5" s="43" customFormat="1" ht="60" hidden="1" customHeight="1" thickBo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 thickBo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 thickBo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782000</v>
      </c>
      <c r="D40" s="475">
        <f>SUM(D41:D50)</f>
        <v>782000</v>
      </c>
      <c r="E40" s="512">
        <f>SUM(E41:E50)</f>
        <v>24914200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630000</v>
      </c>
      <c r="D42" s="441">
        <v>630000</v>
      </c>
      <c r="E42" s="508">
        <v>19471964</v>
      </c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>
        <v>145511</v>
      </c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>
        <v>152000</v>
      </c>
      <c r="D46" s="441">
        <v>152000</v>
      </c>
      <c r="E46" s="508">
        <v>5296725</v>
      </c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/>
      <c r="E51" s="502"/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 thickBo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 thickBo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782000</v>
      </c>
      <c r="D67" s="576">
        <f>SUM(D8+D15+D22+D29+D40+D51+D57+D62)</f>
        <v>18879500</v>
      </c>
      <c r="E67" s="667">
        <f>SUM(E8+E15+E22+E29+E40+E51+E57+E62)</f>
        <v>43011700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67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674"/>
    </row>
    <row r="70" spans="1:5" ht="12" hidden="1" customHeight="1">
      <c r="A70" s="436" t="s">
        <v>339</v>
      </c>
      <c r="B70" s="437" t="s">
        <v>340</v>
      </c>
      <c r="C70" s="441"/>
      <c r="D70" s="441"/>
      <c r="E70" s="674"/>
    </row>
    <row r="71" spans="1:5" ht="12" hidden="1" customHeight="1">
      <c r="A71" s="436" t="s">
        <v>341</v>
      </c>
      <c r="B71" s="444" t="s">
        <v>342</v>
      </c>
      <c r="C71" s="443"/>
      <c r="D71" s="443"/>
      <c r="E71" s="675"/>
    </row>
    <row r="72" spans="1:5" ht="12" hidden="1" customHeight="1">
      <c r="A72" s="489" t="s">
        <v>388</v>
      </c>
      <c r="B72" s="440" t="s">
        <v>343</v>
      </c>
      <c r="C72" s="445"/>
      <c r="D72" s="445"/>
      <c r="E72" s="676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676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677"/>
    </row>
    <row r="75" spans="1:5" ht="12" hidden="1" customHeight="1">
      <c r="A75" s="436" t="s">
        <v>347</v>
      </c>
      <c r="B75" s="437" t="s">
        <v>348</v>
      </c>
      <c r="C75" s="445"/>
      <c r="D75" s="539"/>
      <c r="E75" s="677"/>
    </row>
    <row r="76" spans="1:5" s="44" customFormat="1" ht="12" hidden="1" customHeight="1" thickBot="1">
      <c r="A76" s="542" t="s">
        <v>445</v>
      </c>
      <c r="B76" s="543" t="s">
        <v>446</v>
      </c>
      <c r="C76" s="541"/>
      <c r="D76" s="541"/>
      <c r="E76" s="678"/>
    </row>
    <row r="77" spans="1:5" ht="12" customHeight="1" thickBot="1">
      <c r="A77" s="952" t="s">
        <v>390</v>
      </c>
      <c r="B77" s="956" t="s">
        <v>391</v>
      </c>
      <c r="C77" s="208">
        <f>SUM(C68+C72+C73+C76)</f>
        <v>0</v>
      </c>
      <c r="D77" s="208"/>
      <c r="E77" s="898"/>
    </row>
    <row r="78" spans="1:5" ht="12" customHeight="1" thickBot="1">
      <c r="A78" s="952" t="s">
        <v>407</v>
      </c>
      <c r="B78" s="956" t="s">
        <v>392</v>
      </c>
      <c r="C78" s="208"/>
      <c r="D78" s="208"/>
      <c r="E78" s="671"/>
    </row>
    <row r="79" spans="1:5" ht="12" customHeight="1" thickBot="1">
      <c r="A79" s="952" t="s">
        <v>408</v>
      </c>
      <c r="B79" s="956" t="s">
        <v>393</v>
      </c>
      <c r="C79" s="208"/>
      <c r="D79" s="208"/>
      <c r="E79" s="671"/>
    </row>
    <row r="80" spans="1:5" ht="12" customHeight="1" thickBot="1">
      <c r="A80" s="952" t="s">
        <v>16</v>
      </c>
      <c r="B80" s="957" t="s">
        <v>386</v>
      </c>
      <c r="C80" s="208">
        <f>SUM(C77:C79)</f>
        <v>0</v>
      </c>
      <c r="D80" s="208">
        <f>SUM(D77:D79)</f>
        <v>0</v>
      </c>
      <c r="E80" s="671">
        <f>SUM(E77:E79)</f>
        <v>0</v>
      </c>
    </row>
    <row r="81" spans="1:5" ht="24.75" customHeight="1" thickBot="1">
      <c r="A81" s="952" t="s">
        <v>17</v>
      </c>
      <c r="B81" s="960" t="s">
        <v>409</v>
      </c>
      <c r="C81" s="971">
        <f>SUM(C67+C80)</f>
        <v>782000</v>
      </c>
      <c r="D81" s="971">
        <f>SUM(D67+D80)</f>
        <v>18879500</v>
      </c>
      <c r="E81" s="970">
        <f>SUM(E67+E80)</f>
        <v>43011700</v>
      </c>
    </row>
    <row r="82" spans="1:5">
      <c r="A82" s="146"/>
      <c r="B82" s="146"/>
      <c r="C82" s="147"/>
      <c r="D82" s="147"/>
      <c r="E82" s="147"/>
    </row>
    <row r="83" spans="1:5" ht="13.5" thickBot="1">
      <c r="A83" s="146"/>
      <c r="B83" s="146"/>
      <c r="C83" s="147"/>
      <c r="D83" s="147"/>
      <c r="E83" s="147"/>
    </row>
    <row r="84" spans="1:5" s="21" customFormat="1" ht="38.1" customHeight="1" thickBot="1">
      <c r="A84" s="571"/>
      <c r="B84" s="572" t="s">
        <v>23</v>
      </c>
      <c r="C84" s="573" t="s">
        <v>5</v>
      </c>
      <c r="D84" s="573" t="s">
        <v>6</v>
      </c>
      <c r="E84" s="574" t="s">
        <v>7</v>
      </c>
    </row>
    <row r="85" spans="1:5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5" s="21" customFormat="1" ht="12" customHeight="1" thickBot="1">
      <c r="A86" s="14" t="s">
        <v>8</v>
      </c>
      <c r="B86" s="17" t="s">
        <v>265</v>
      </c>
      <c r="C86" s="201">
        <f>+C87+C88+C89+C90+C91</f>
        <v>67374600</v>
      </c>
      <c r="D86" s="202">
        <f>+D87+D88+D89+D90+D91</f>
        <v>65533639</v>
      </c>
      <c r="E86" s="201">
        <f>+E87+E88+E89+E90+E91</f>
        <v>70372123</v>
      </c>
    </row>
    <row r="87" spans="1:5" s="21" customFormat="1" ht="12" customHeight="1">
      <c r="A87" s="11" t="s">
        <v>217</v>
      </c>
      <c r="B87" s="6" t="s">
        <v>24</v>
      </c>
      <c r="C87" s="204">
        <v>17060000</v>
      </c>
      <c r="D87" s="204">
        <v>17060000</v>
      </c>
      <c r="E87" s="204">
        <v>12604011</v>
      </c>
    </row>
    <row r="88" spans="1:5" s="21" customFormat="1" ht="12" customHeight="1">
      <c r="A88" s="9" t="s">
        <v>218</v>
      </c>
      <c r="B88" s="5" t="s">
        <v>25</v>
      </c>
      <c r="C88" s="203">
        <v>2504600</v>
      </c>
      <c r="D88" s="203">
        <v>2504600</v>
      </c>
      <c r="E88" s="203">
        <v>2176915</v>
      </c>
    </row>
    <row r="89" spans="1:5" s="21" customFormat="1" ht="12" customHeight="1">
      <c r="A89" s="9" t="s">
        <v>219</v>
      </c>
      <c r="B89" s="5" t="s">
        <v>26</v>
      </c>
      <c r="C89" s="206">
        <v>47810000</v>
      </c>
      <c r="D89" s="206">
        <v>45969039</v>
      </c>
      <c r="E89" s="83">
        <v>55591197</v>
      </c>
    </row>
    <row r="90" spans="1:5" s="21" customFormat="1" ht="12" customHeight="1">
      <c r="A90" s="9" t="s">
        <v>220</v>
      </c>
      <c r="B90" s="7" t="s">
        <v>27</v>
      </c>
      <c r="C90" s="206"/>
      <c r="D90" s="206"/>
      <c r="E90" s="83"/>
    </row>
    <row r="91" spans="1:5" s="21" customFormat="1" ht="12" customHeight="1" thickBot="1">
      <c r="A91" s="9" t="s">
        <v>221</v>
      </c>
      <c r="B91" s="12" t="s">
        <v>28</v>
      </c>
      <c r="C91" s="206"/>
      <c r="D91" s="206"/>
      <c r="E91" s="83"/>
    </row>
    <row r="92" spans="1:5" s="415" customFormat="1" ht="12" hidden="1" customHeight="1">
      <c r="A92" s="413" t="s">
        <v>228</v>
      </c>
      <c r="B92" s="414" t="s">
        <v>222</v>
      </c>
      <c r="C92" s="399"/>
      <c r="D92" s="399"/>
      <c r="E92" s="400"/>
    </row>
    <row r="93" spans="1:5" s="415" customFormat="1" ht="12" hidden="1" customHeight="1">
      <c r="A93" s="413" t="s">
        <v>229</v>
      </c>
      <c r="B93" s="416" t="s">
        <v>223</v>
      </c>
      <c r="C93" s="399"/>
      <c r="D93" s="399"/>
      <c r="E93" s="400"/>
    </row>
    <row r="94" spans="1:5" s="415" customFormat="1" ht="12" hidden="1" customHeight="1">
      <c r="A94" s="413" t="s">
        <v>230</v>
      </c>
      <c r="B94" s="416" t="s">
        <v>224</v>
      </c>
      <c r="C94" s="399"/>
      <c r="D94" s="399"/>
      <c r="E94" s="400"/>
    </row>
    <row r="95" spans="1:5" s="415" customFormat="1" ht="12" hidden="1" customHeight="1">
      <c r="A95" s="413" t="s">
        <v>231</v>
      </c>
      <c r="B95" s="414" t="s">
        <v>225</v>
      </c>
      <c r="C95" s="399"/>
      <c r="D95" s="399"/>
      <c r="E95" s="400"/>
    </row>
    <row r="96" spans="1:5" s="415" customFormat="1" ht="12" hidden="1" customHeight="1">
      <c r="A96" s="417" t="s">
        <v>232</v>
      </c>
      <c r="B96" s="418" t="s">
        <v>226</v>
      </c>
      <c r="C96" s="399"/>
      <c r="D96" s="399"/>
      <c r="E96" s="400"/>
    </row>
    <row r="97" spans="1:5" s="415" customFormat="1" ht="12" hidden="1" customHeight="1">
      <c r="A97" s="413" t="s">
        <v>233</v>
      </c>
      <c r="B97" s="418" t="s">
        <v>227</v>
      </c>
      <c r="C97" s="399"/>
      <c r="D97" s="399"/>
      <c r="E97" s="400"/>
    </row>
    <row r="98" spans="1:5" s="415" customFormat="1" ht="12" hidden="1" customHeight="1">
      <c r="A98" s="419" t="s">
        <v>234</v>
      </c>
      <c r="B98" s="416" t="s">
        <v>240</v>
      </c>
      <c r="C98" s="399"/>
      <c r="D98" s="399"/>
      <c r="E98" s="400"/>
    </row>
    <row r="99" spans="1:5" s="415" customFormat="1" ht="12" hidden="1" customHeight="1">
      <c r="A99" s="419" t="s">
        <v>235</v>
      </c>
      <c r="B99" s="414" t="s">
        <v>241</v>
      </c>
      <c r="C99" s="399"/>
      <c r="D99" s="399"/>
      <c r="E99" s="400"/>
    </row>
    <row r="100" spans="1:5" s="415" customFormat="1" ht="12" hidden="1" customHeight="1">
      <c r="A100" s="419" t="s">
        <v>236</v>
      </c>
      <c r="B100" s="418" t="s">
        <v>242</v>
      </c>
      <c r="C100" s="399"/>
      <c r="D100" s="399"/>
      <c r="E100" s="400"/>
    </row>
    <row r="101" spans="1:5" s="415" customFormat="1" ht="12" hidden="1" customHeight="1">
      <c r="A101" s="419" t="s">
        <v>237</v>
      </c>
      <c r="B101" s="418" t="s">
        <v>243</v>
      </c>
      <c r="C101" s="399"/>
      <c r="D101" s="399"/>
      <c r="E101" s="400"/>
    </row>
    <row r="102" spans="1:5" s="415" customFormat="1" ht="12" hidden="1" customHeight="1">
      <c r="A102" s="419" t="s">
        <v>238</v>
      </c>
      <c r="B102" s="418" t="s">
        <v>244</v>
      </c>
      <c r="C102" s="399"/>
      <c r="D102" s="399"/>
      <c r="E102" s="400"/>
    </row>
    <row r="103" spans="1:5" s="415" customFormat="1" ht="12" hidden="1" customHeight="1" thickBot="1">
      <c r="A103" s="420" t="s">
        <v>239</v>
      </c>
      <c r="B103" s="421" t="s">
        <v>245</v>
      </c>
      <c r="C103" s="401"/>
      <c r="D103" s="401"/>
      <c r="E103" s="402"/>
    </row>
    <row r="104" spans="1:5" s="21" customFormat="1" ht="12" customHeight="1" thickBot="1">
      <c r="A104" s="13" t="s">
        <v>9</v>
      </c>
      <c r="B104" s="16" t="s">
        <v>266</v>
      </c>
      <c r="C104" s="202">
        <f>+C105+C106+C107</f>
        <v>3000000</v>
      </c>
      <c r="D104" s="202">
        <f>+D105+D106+D107</f>
        <v>3076000</v>
      </c>
      <c r="E104" s="79">
        <f>+E105+E106+E107</f>
        <v>494462</v>
      </c>
    </row>
    <row r="105" spans="1:5" s="21" customFormat="1" ht="12" customHeight="1">
      <c r="A105" s="10" t="s">
        <v>246</v>
      </c>
      <c r="B105" s="5" t="s">
        <v>29</v>
      </c>
      <c r="C105" s="205">
        <v>0</v>
      </c>
      <c r="D105" s="205">
        <v>361000</v>
      </c>
      <c r="E105" s="205">
        <v>494462</v>
      </c>
    </row>
    <row r="106" spans="1:5" s="21" customFormat="1" ht="12" customHeight="1">
      <c r="A106" s="10" t="s">
        <v>247</v>
      </c>
      <c r="B106" s="8" t="s">
        <v>30</v>
      </c>
      <c r="C106" s="203">
        <v>3000000</v>
      </c>
      <c r="D106" s="203">
        <v>2715000</v>
      </c>
      <c r="E106" s="81">
        <v>0</v>
      </c>
    </row>
    <row r="107" spans="1:5" s="21" customFormat="1" ht="12" customHeight="1" thickBot="1">
      <c r="A107" s="10" t="s">
        <v>248</v>
      </c>
      <c r="B107" s="412" t="s">
        <v>249</v>
      </c>
      <c r="C107" s="203"/>
      <c r="D107" s="203"/>
      <c r="E107" s="81"/>
    </row>
    <row r="108" spans="1:5" s="415" customFormat="1" ht="60" hidden="1" customHeight="1">
      <c r="A108" s="422" t="s">
        <v>250</v>
      </c>
      <c r="B108" s="69" t="s">
        <v>264</v>
      </c>
      <c r="C108" s="397"/>
      <c r="D108" s="397"/>
      <c r="E108" s="398"/>
    </row>
    <row r="109" spans="1:5" s="415" customFormat="1" ht="60" hidden="1" customHeight="1">
      <c r="A109" s="422" t="s">
        <v>251</v>
      </c>
      <c r="B109" s="423" t="s">
        <v>258</v>
      </c>
      <c r="C109" s="397"/>
      <c r="D109" s="397"/>
      <c r="E109" s="398"/>
    </row>
    <row r="110" spans="1:5" s="415" customFormat="1" ht="23.25" hidden="1" thickBot="1">
      <c r="A110" s="422" t="s">
        <v>252</v>
      </c>
      <c r="B110" s="424" t="s">
        <v>259</v>
      </c>
      <c r="C110" s="397"/>
      <c r="D110" s="397"/>
      <c r="E110" s="398"/>
    </row>
    <row r="111" spans="1:5" s="415" customFormat="1" ht="60" hidden="1" customHeight="1">
      <c r="A111" s="422" t="s">
        <v>253</v>
      </c>
      <c r="B111" s="424" t="s">
        <v>260</v>
      </c>
      <c r="C111" s="425"/>
      <c r="D111" s="425"/>
      <c r="E111" s="426"/>
    </row>
    <row r="112" spans="1:5" s="415" customFormat="1" ht="60" hidden="1" customHeight="1">
      <c r="A112" s="422" t="s">
        <v>254</v>
      </c>
      <c r="B112" s="424" t="s">
        <v>261</v>
      </c>
      <c r="C112" s="425"/>
      <c r="D112" s="425"/>
      <c r="E112" s="426"/>
    </row>
    <row r="113" spans="1:5" s="415" customFormat="1" ht="60" hidden="1" customHeight="1">
      <c r="A113" s="422" t="s">
        <v>255</v>
      </c>
      <c r="B113" s="424" t="s">
        <v>262</v>
      </c>
      <c r="C113" s="425"/>
      <c r="D113" s="425"/>
      <c r="E113" s="426"/>
    </row>
    <row r="114" spans="1:5" s="415" customFormat="1" ht="60" hidden="1" customHeight="1">
      <c r="A114" s="427" t="s">
        <v>256</v>
      </c>
      <c r="B114" s="424" t="s">
        <v>32</v>
      </c>
      <c r="C114" s="428"/>
      <c r="D114" s="428"/>
      <c r="E114" s="429"/>
    </row>
    <row r="115" spans="1:5" s="415" customFormat="1" ht="60" hidden="1" customHeight="1">
      <c r="A115" s="430" t="s">
        <v>257</v>
      </c>
      <c r="B115" s="431" t="s">
        <v>263</v>
      </c>
      <c r="C115" s="428"/>
      <c r="D115" s="428"/>
      <c r="E115" s="429"/>
    </row>
    <row r="116" spans="1:5" s="21" customFormat="1" ht="12" customHeight="1" thickBot="1">
      <c r="A116" s="13" t="s">
        <v>10</v>
      </c>
      <c r="B116" s="432" t="s">
        <v>267</v>
      </c>
      <c r="C116" s="201">
        <f>+C86+C104</f>
        <v>70374600</v>
      </c>
      <c r="D116" s="201">
        <f>+D86+D104</f>
        <v>68609639</v>
      </c>
      <c r="E116" s="78">
        <f>+E86+E104</f>
        <v>70866585</v>
      </c>
    </row>
    <row r="117" spans="1:5" s="21" customFormat="1" ht="12" hidden="1" customHeight="1" thickBot="1">
      <c r="A117" s="72" t="s">
        <v>394</v>
      </c>
      <c r="B117" s="495" t="s">
        <v>395</v>
      </c>
      <c r="C117" s="202">
        <f>SUM(C118:C120)</f>
        <v>0</v>
      </c>
      <c r="D117" s="202">
        <f>SUM(D118:D120)</f>
        <v>0</v>
      </c>
      <c r="E117" s="79">
        <f>SUM(E118:E120)</f>
        <v>0</v>
      </c>
    </row>
    <row r="118" spans="1:5" s="21" customFormat="1" ht="12" hidden="1" customHeight="1">
      <c r="A118" s="73" t="s">
        <v>396</v>
      </c>
      <c r="B118" s="74" t="s">
        <v>399</v>
      </c>
      <c r="C118" s="203"/>
      <c r="D118" s="203"/>
      <c r="E118" s="81"/>
    </row>
    <row r="119" spans="1:5" s="21" customFormat="1" ht="12" hidden="1" customHeight="1">
      <c r="A119" s="71" t="s">
        <v>397</v>
      </c>
      <c r="B119" s="68" t="s">
        <v>443</v>
      </c>
      <c r="C119" s="203"/>
      <c r="D119" s="203"/>
      <c r="E119" s="81"/>
    </row>
    <row r="120" spans="1:5" s="21" customFormat="1" ht="12" hidden="1" customHeight="1" thickBot="1">
      <c r="A120" s="75" t="s">
        <v>398</v>
      </c>
      <c r="B120" s="76" t="s">
        <v>444</v>
      </c>
      <c r="C120" s="206"/>
      <c r="D120" s="206"/>
      <c r="E120" s="83"/>
    </row>
    <row r="121" spans="1:5" s="21" customFormat="1" ht="12" hidden="1" customHeight="1" thickBot="1">
      <c r="A121" s="72" t="s">
        <v>402</v>
      </c>
      <c r="B121" s="495" t="s">
        <v>403</v>
      </c>
      <c r="C121" s="209"/>
      <c r="D121" s="209"/>
      <c r="E121" s="210"/>
    </row>
    <row r="122" spans="1:5" s="21" customFormat="1" ht="12" customHeight="1" thickBot="1">
      <c r="A122" s="496" t="s">
        <v>411</v>
      </c>
      <c r="B122" s="495" t="s">
        <v>410</v>
      </c>
      <c r="C122" s="209">
        <f>SUM(C117+C121)</f>
        <v>0</v>
      </c>
      <c r="D122" s="209">
        <f>SUM(D117+D121)</f>
        <v>0</v>
      </c>
      <c r="E122" s="210">
        <f>SUM(E117+E121)</f>
        <v>0</v>
      </c>
    </row>
    <row r="123" spans="1:5" s="21" customFormat="1" ht="12" customHeight="1" thickBot="1">
      <c r="A123" s="496" t="s">
        <v>412</v>
      </c>
      <c r="B123" s="495" t="s">
        <v>404</v>
      </c>
      <c r="C123" s="209"/>
      <c r="D123" s="209"/>
      <c r="E123" s="210"/>
    </row>
    <row r="124" spans="1:5" s="21" customFormat="1" ht="12" customHeight="1" thickBot="1">
      <c r="A124" s="496" t="s">
        <v>413</v>
      </c>
      <c r="B124" s="495" t="s">
        <v>405</v>
      </c>
      <c r="C124" s="209"/>
      <c r="D124" s="209"/>
      <c r="E124" s="210"/>
    </row>
    <row r="125" spans="1:5" s="21" customFormat="1" ht="12" customHeight="1" thickBot="1">
      <c r="A125" s="70" t="s">
        <v>33</v>
      </c>
      <c r="B125" s="140" t="s">
        <v>406</v>
      </c>
      <c r="C125" s="211">
        <f>SUM(C122:C124)</f>
        <v>0</v>
      </c>
      <c r="D125" s="211">
        <f>SUM(D122:D124)</f>
        <v>0</v>
      </c>
      <c r="E125" s="85">
        <f>SUM(E122:E124)</f>
        <v>0</v>
      </c>
    </row>
    <row r="126" spans="1:5" s="1" customFormat="1" ht="28.5" customHeight="1" thickBot="1">
      <c r="A126" s="77" t="s">
        <v>12</v>
      </c>
      <c r="B126" s="141" t="s">
        <v>414</v>
      </c>
      <c r="C126" s="581">
        <f>SUM(C116+C125)</f>
        <v>70374600</v>
      </c>
      <c r="D126" s="581">
        <f>SUM(D116+D125)</f>
        <v>68609639</v>
      </c>
      <c r="E126" s="582">
        <f>SUM(E116+E125)</f>
        <v>70866585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26"/>
  <sheetViews>
    <sheetView topLeftCell="A45" workbookViewId="0">
      <selection activeCell="D105" sqref="D105"/>
    </sheetView>
  </sheetViews>
  <sheetFormatPr defaultRowHeight="12.75"/>
  <cols>
    <col min="1" max="1" width="9.6640625" style="3" customWidth="1"/>
    <col min="2" max="2" width="57.5" style="4" customWidth="1"/>
    <col min="3" max="3" width="15.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894</v>
      </c>
    </row>
    <row r="2" spans="1:5" s="40" customFormat="1" ht="15.75">
      <c r="A2" s="374"/>
      <c r="B2" s="376" t="s">
        <v>118</v>
      </c>
      <c r="C2" s="377"/>
      <c r="D2" s="378"/>
      <c r="E2" s="136" t="s">
        <v>119</v>
      </c>
    </row>
    <row r="3" spans="1:5" s="40" customFormat="1" ht="16.5" thickBot="1">
      <c r="A3" s="57"/>
      <c r="B3" s="585" t="s">
        <v>645</v>
      </c>
      <c r="C3" s="756" t="s">
        <v>644</v>
      </c>
      <c r="D3" s="594"/>
      <c r="E3" s="137">
        <v>4</v>
      </c>
    </row>
    <row r="4" spans="1:5" s="41" customFormat="1" ht="15.95" customHeight="1" thickBot="1">
      <c r="A4" s="58"/>
      <c r="B4" s="58"/>
      <c r="C4" s="59"/>
      <c r="D4" s="59"/>
      <c r="E4" s="59" t="s">
        <v>667</v>
      </c>
    </row>
    <row r="5" spans="1:5" ht="43.5" customHeight="1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668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 thickBo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 thickBo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 thickBo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 thickBo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95231360</v>
      </c>
      <c r="D40" s="475">
        <f>SUM(D41:D50)</f>
        <v>95231360</v>
      </c>
      <c r="E40" s="512">
        <f>SUM(E41:E50)</f>
        <v>71761894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74985360</v>
      </c>
      <c r="D42" s="441">
        <v>74985360</v>
      </c>
      <c r="E42" s="508">
        <v>56373380</v>
      </c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>
        <v>141732</v>
      </c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>
        <v>20246000</v>
      </c>
      <c r="D46" s="441">
        <v>20246000</v>
      </c>
      <c r="E46" s="508">
        <v>15246782</v>
      </c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 thickBo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 thickBo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95231360</v>
      </c>
      <c r="D67" s="576">
        <f>SUM(D8+D15+D22+D29+D40+D51+D57+D62)</f>
        <v>95231360</v>
      </c>
      <c r="E67" s="667">
        <f>SUM(E8+E15+E22+E29+E40+E51+E57+E62)</f>
        <v>71761894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540"/>
    </row>
    <row r="75" spans="1:5" ht="12" hidden="1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hidden="1" customHeight="1" thickBot="1">
      <c r="A76" s="542" t="s">
        <v>445</v>
      </c>
      <c r="B76" s="543" t="s">
        <v>446</v>
      </c>
      <c r="C76" s="541"/>
      <c r="D76" s="541"/>
      <c r="E76" s="544"/>
    </row>
    <row r="77" spans="1:5" ht="12" customHeight="1" thickBot="1">
      <c r="A77" s="952" t="s">
        <v>390</v>
      </c>
      <c r="B77" s="956" t="s">
        <v>391</v>
      </c>
      <c r="C77" s="208">
        <f>SUM(C68+C72+C73+C76)</f>
        <v>0</v>
      </c>
      <c r="D77" s="208"/>
      <c r="E77" s="671"/>
    </row>
    <row r="78" spans="1:5" ht="12" customHeight="1" thickBot="1">
      <c r="A78" s="952" t="s">
        <v>407</v>
      </c>
      <c r="B78" s="956" t="s">
        <v>392</v>
      </c>
      <c r="C78" s="208"/>
      <c r="D78" s="208"/>
      <c r="E78" s="671"/>
    </row>
    <row r="79" spans="1:5" ht="12" customHeight="1" thickBot="1">
      <c r="A79" s="952" t="s">
        <v>408</v>
      </c>
      <c r="B79" s="956" t="s">
        <v>393</v>
      </c>
      <c r="C79" s="208"/>
      <c r="D79" s="208"/>
      <c r="E79" s="671"/>
    </row>
    <row r="80" spans="1:5" ht="12" customHeight="1" thickBot="1">
      <c r="A80" s="952" t="s">
        <v>16</v>
      </c>
      <c r="B80" s="957" t="s">
        <v>386</v>
      </c>
      <c r="C80" s="208">
        <f>SUM(C77:C79)</f>
        <v>0</v>
      </c>
      <c r="D80" s="208">
        <f>SUM(D77:D79)</f>
        <v>0</v>
      </c>
      <c r="E80" s="671">
        <f>SUM(E77:E79)</f>
        <v>0</v>
      </c>
    </row>
    <row r="81" spans="1:5" ht="24.75" customHeight="1" thickBot="1">
      <c r="A81" s="952" t="s">
        <v>17</v>
      </c>
      <c r="B81" s="960" t="s">
        <v>409</v>
      </c>
      <c r="C81" s="971">
        <f>SUM(C67+C80)</f>
        <v>95231360</v>
      </c>
      <c r="D81" s="971">
        <f>SUM(D67+D80)</f>
        <v>95231360</v>
      </c>
      <c r="E81" s="970">
        <f>SUM(E67+E80)</f>
        <v>71761894</v>
      </c>
    </row>
    <row r="82" spans="1:5">
      <c r="A82" s="146"/>
      <c r="B82" s="146"/>
      <c r="C82" s="147"/>
      <c r="D82" s="147"/>
      <c r="E82" s="147"/>
    </row>
    <row r="83" spans="1:5" ht="13.5" thickBot="1">
      <c r="A83" s="146"/>
      <c r="B83" s="146"/>
      <c r="C83" s="147"/>
      <c r="D83" s="147"/>
      <c r="E83" s="147"/>
    </row>
    <row r="84" spans="1:5" s="21" customFormat="1" ht="38.1" customHeight="1" thickBot="1">
      <c r="A84" s="571"/>
      <c r="B84" s="572" t="s">
        <v>23</v>
      </c>
      <c r="C84" s="573" t="s">
        <v>5</v>
      </c>
      <c r="D84" s="573" t="s">
        <v>6</v>
      </c>
      <c r="E84" s="574" t="s">
        <v>7</v>
      </c>
    </row>
    <row r="85" spans="1:5" s="22" customFormat="1" ht="12" customHeight="1" thickBot="1">
      <c r="A85" s="18">
        <v>1</v>
      </c>
      <c r="B85" s="19">
        <v>2</v>
      </c>
      <c r="C85" s="19">
        <v>3</v>
      </c>
      <c r="D85" s="19">
        <v>4</v>
      </c>
      <c r="E85" s="20">
        <v>5</v>
      </c>
    </row>
    <row r="86" spans="1:5" s="21" customFormat="1" ht="12" customHeight="1" thickBot="1">
      <c r="A86" s="14" t="s">
        <v>8</v>
      </c>
      <c r="B86" s="17" t="s">
        <v>265</v>
      </c>
      <c r="C86" s="201">
        <f>+C87+C88+C89+C90+C91</f>
        <v>68326968</v>
      </c>
      <c r="D86" s="201">
        <f>+D87+D88+D89+D90+D91</f>
        <v>71762968</v>
      </c>
      <c r="E86" s="78">
        <f>+E87+E88+E89+E90+E91</f>
        <v>70693338</v>
      </c>
    </row>
    <row r="87" spans="1:5" s="21" customFormat="1" ht="12" customHeight="1">
      <c r="A87" s="11" t="s">
        <v>217</v>
      </c>
      <c r="B87" s="6" t="s">
        <v>24</v>
      </c>
      <c r="C87" s="204">
        <v>56583600</v>
      </c>
      <c r="D87" s="204">
        <v>60019600</v>
      </c>
      <c r="E87" s="80">
        <v>57990902</v>
      </c>
    </row>
    <row r="88" spans="1:5" s="21" customFormat="1" ht="12" customHeight="1">
      <c r="A88" s="9" t="s">
        <v>218</v>
      </c>
      <c r="B88" s="5" t="s">
        <v>25</v>
      </c>
      <c r="C88" s="203">
        <v>7841368</v>
      </c>
      <c r="D88" s="203">
        <v>7841368</v>
      </c>
      <c r="E88" s="81">
        <v>7141543</v>
      </c>
    </row>
    <row r="89" spans="1:5" s="21" customFormat="1" ht="12" customHeight="1">
      <c r="A89" s="9" t="s">
        <v>219</v>
      </c>
      <c r="B89" s="5" t="s">
        <v>26</v>
      </c>
      <c r="C89" s="206">
        <v>3902000</v>
      </c>
      <c r="D89" s="206">
        <v>3902000</v>
      </c>
      <c r="E89" s="83">
        <v>5560893</v>
      </c>
    </row>
    <row r="90" spans="1:5" s="21" customFormat="1" ht="12" customHeight="1">
      <c r="A90" s="9" t="s">
        <v>220</v>
      </c>
      <c r="B90" s="7" t="s">
        <v>27</v>
      </c>
      <c r="C90" s="206"/>
      <c r="D90" s="206"/>
      <c r="E90" s="83"/>
    </row>
    <row r="91" spans="1:5" s="21" customFormat="1" ht="12" customHeight="1" thickBot="1">
      <c r="A91" s="9" t="s">
        <v>221</v>
      </c>
      <c r="B91" s="12" t="s">
        <v>28</v>
      </c>
      <c r="C91" s="206"/>
      <c r="D91" s="206"/>
      <c r="E91" s="83"/>
    </row>
    <row r="92" spans="1:5" s="415" customFormat="1" ht="12" hidden="1" customHeight="1">
      <c r="A92" s="413" t="s">
        <v>228</v>
      </c>
      <c r="B92" s="414" t="s">
        <v>222</v>
      </c>
      <c r="C92" s="399"/>
      <c r="D92" s="399"/>
      <c r="E92" s="400"/>
    </row>
    <row r="93" spans="1:5" s="415" customFormat="1" ht="12" hidden="1" customHeight="1">
      <c r="A93" s="413" t="s">
        <v>229</v>
      </c>
      <c r="B93" s="416" t="s">
        <v>223</v>
      </c>
      <c r="C93" s="399"/>
      <c r="D93" s="399"/>
      <c r="E93" s="400"/>
    </row>
    <row r="94" spans="1:5" s="415" customFormat="1" ht="12" hidden="1" customHeight="1">
      <c r="A94" s="413" t="s">
        <v>230</v>
      </c>
      <c r="B94" s="416" t="s">
        <v>224</v>
      </c>
      <c r="C94" s="399"/>
      <c r="D94" s="399"/>
      <c r="E94" s="400"/>
    </row>
    <row r="95" spans="1:5" s="415" customFormat="1" ht="12" hidden="1" customHeight="1">
      <c r="A95" s="413" t="s">
        <v>231</v>
      </c>
      <c r="B95" s="414" t="s">
        <v>225</v>
      </c>
      <c r="C95" s="399"/>
      <c r="D95" s="399"/>
      <c r="E95" s="400"/>
    </row>
    <row r="96" spans="1:5" s="415" customFormat="1" ht="12" hidden="1" customHeight="1">
      <c r="A96" s="417" t="s">
        <v>232</v>
      </c>
      <c r="B96" s="418" t="s">
        <v>226</v>
      </c>
      <c r="C96" s="399"/>
      <c r="D96" s="399"/>
      <c r="E96" s="400"/>
    </row>
    <row r="97" spans="1:5" s="415" customFormat="1" ht="12" hidden="1" customHeight="1">
      <c r="A97" s="413" t="s">
        <v>233</v>
      </c>
      <c r="B97" s="418" t="s">
        <v>227</v>
      </c>
      <c r="C97" s="399"/>
      <c r="D97" s="399"/>
      <c r="E97" s="400"/>
    </row>
    <row r="98" spans="1:5" s="415" customFormat="1" ht="12" hidden="1" customHeight="1">
      <c r="A98" s="419" t="s">
        <v>234</v>
      </c>
      <c r="B98" s="416" t="s">
        <v>240</v>
      </c>
      <c r="C98" s="399"/>
      <c r="D98" s="399"/>
      <c r="E98" s="400"/>
    </row>
    <row r="99" spans="1:5" s="415" customFormat="1" ht="12" hidden="1" customHeight="1">
      <c r="A99" s="419" t="s">
        <v>235</v>
      </c>
      <c r="B99" s="414" t="s">
        <v>241</v>
      </c>
      <c r="C99" s="399"/>
      <c r="D99" s="399"/>
      <c r="E99" s="400"/>
    </row>
    <row r="100" spans="1:5" s="415" customFormat="1" ht="12" hidden="1" customHeight="1">
      <c r="A100" s="419" t="s">
        <v>236</v>
      </c>
      <c r="B100" s="418" t="s">
        <v>242</v>
      </c>
      <c r="C100" s="399"/>
      <c r="D100" s="399"/>
      <c r="E100" s="400"/>
    </row>
    <row r="101" spans="1:5" s="415" customFormat="1" ht="12" hidden="1" customHeight="1">
      <c r="A101" s="419" t="s">
        <v>237</v>
      </c>
      <c r="B101" s="418" t="s">
        <v>243</v>
      </c>
      <c r="C101" s="399"/>
      <c r="D101" s="399"/>
      <c r="E101" s="400"/>
    </row>
    <row r="102" spans="1:5" s="415" customFormat="1" ht="12" hidden="1" customHeight="1">
      <c r="A102" s="419" t="s">
        <v>238</v>
      </c>
      <c r="B102" s="418" t="s">
        <v>244</v>
      </c>
      <c r="C102" s="399"/>
      <c r="D102" s="399"/>
      <c r="E102" s="400"/>
    </row>
    <row r="103" spans="1:5" s="415" customFormat="1" ht="12" hidden="1" customHeight="1" thickBot="1">
      <c r="A103" s="420" t="s">
        <v>239</v>
      </c>
      <c r="B103" s="421" t="s">
        <v>245</v>
      </c>
      <c r="C103" s="401"/>
      <c r="D103" s="401"/>
      <c r="E103" s="402"/>
    </row>
    <row r="104" spans="1:5" s="21" customFormat="1" ht="12" customHeight="1" thickBot="1">
      <c r="A104" s="13" t="s">
        <v>9</v>
      </c>
      <c r="B104" s="16" t="s">
        <v>266</v>
      </c>
      <c r="C104" s="202">
        <f>+C105+C106+C107</f>
        <v>0</v>
      </c>
      <c r="D104" s="202">
        <f>+D105+D106+D107</f>
        <v>0</v>
      </c>
      <c r="E104" s="79">
        <f>+E105+E106+E107</f>
        <v>0</v>
      </c>
    </row>
    <row r="105" spans="1:5" s="21" customFormat="1" ht="12" customHeight="1">
      <c r="A105" s="10" t="s">
        <v>246</v>
      </c>
      <c r="B105" s="5" t="s">
        <v>29</v>
      </c>
      <c r="C105" s="205"/>
      <c r="D105" s="205"/>
      <c r="E105" s="82"/>
    </row>
    <row r="106" spans="1:5" s="21" customFormat="1" ht="12" customHeight="1">
      <c r="A106" s="10" t="s">
        <v>247</v>
      </c>
      <c r="B106" s="8" t="s">
        <v>30</v>
      </c>
      <c r="C106" s="203"/>
      <c r="D106" s="203"/>
      <c r="E106" s="81"/>
    </row>
    <row r="107" spans="1:5" s="21" customFormat="1" ht="12" customHeight="1" thickBot="1">
      <c r="A107" s="10" t="s">
        <v>248</v>
      </c>
      <c r="B107" s="412" t="s">
        <v>249</v>
      </c>
      <c r="C107" s="203">
        <f>SUM(C108:C115)</f>
        <v>0</v>
      </c>
      <c r="D107" s="203">
        <f>SUM(D108:D115)</f>
        <v>0</v>
      </c>
      <c r="E107" s="81">
        <f>SUM(E108:E115)</f>
        <v>0</v>
      </c>
    </row>
    <row r="108" spans="1:5" s="415" customFormat="1" ht="60" hidden="1" customHeight="1">
      <c r="A108" s="422" t="s">
        <v>250</v>
      </c>
      <c r="B108" s="69" t="s">
        <v>264</v>
      </c>
      <c r="C108" s="397"/>
      <c r="D108" s="397"/>
      <c r="E108" s="398"/>
    </row>
    <row r="109" spans="1:5" s="415" customFormat="1" ht="60" hidden="1" customHeight="1">
      <c r="A109" s="422" t="s">
        <v>251</v>
      </c>
      <c r="B109" s="423" t="s">
        <v>258</v>
      </c>
      <c r="C109" s="397"/>
      <c r="D109" s="397"/>
      <c r="E109" s="398"/>
    </row>
    <row r="110" spans="1:5" s="415" customFormat="1" ht="16.5" hidden="1" thickBot="1">
      <c r="A110" s="422" t="s">
        <v>252</v>
      </c>
      <c r="B110" s="424" t="s">
        <v>259</v>
      </c>
      <c r="C110" s="397"/>
      <c r="D110" s="397"/>
      <c r="E110" s="398"/>
    </row>
    <row r="111" spans="1:5" s="415" customFormat="1" ht="60" hidden="1" customHeight="1">
      <c r="A111" s="422" t="s">
        <v>253</v>
      </c>
      <c r="B111" s="424" t="s">
        <v>260</v>
      </c>
      <c r="C111" s="425"/>
      <c r="D111" s="425"/>
      <c r="E111" s="426"/>
    </row>
    <row r="112" spans="1:5" s="415" customFormat="1" ht="60" hidden="1" customHeight="1">
      <c r="A112" s="422" t="s">
        <v>254</v>
      </c>
      <c r="B112" s="424" t="s">
        <v>261</v>
      </c>
      <c r="C112" s="425"/>
      <c r="D112" s="425"/>
      <c r="E112" s="426"/>
    </row>
    <row r="113" spans="1:5" s="415" customFormat="1" ht="60" hidden="1" customHeight="1">
      <c r="A113" s="422" t="s">
        <v>255</v>
      </c>
      <c r="B113" s="424" t="s">
        <v>262</v>
      </c>
      <c r="C113" s="425"/>
      <c r="D113" s="425"/>
      <c r="E113" s="426"/>
    </row>
    <row r="114" spans="1:5" s="415" customFormat="1" ht="60" hidden="1" customHeight="1">
      <c r="A114" s="427" t="s">
        <v>256</v>
      </c>
      <c r="B114" s="424" t="s">
        <v>32</v>
      </c>
      <c r="C114" s="428"/>
      <c r="D114" s="428"/>
      <c r="E114" s="429"/>
    </row>
    <row r="115" spans="1:5" s="415" customFormat="1" ht="60" hidden="1" customHeight="1">
      <c r="A115" s="430" t="s">
        <v>257</v>
      </c>
      <c r="B115" s="431" t="s">
        <v>263</v>
      </c>
      <c r="C115" s="428"/>
      <c r="D115" s="428"/>
      <c r="E115" s="429"/>
    </row>
    <row r="116" spans="1:5" s="21" customFormat="1" ht="12" customHeight="1" thickBot="1">
      <c r="A116" s="13" t="s">
        <v>10</v>
      </c>
      <c r="B116" s="432" t="s">
        <v>267</v>
      </c>
      <c r="C116" s="201">
        <f>+C86+C104</f>
        <v>68326968</v>
      </c>
      <c r="D116" s="201">
        <f>+D86+D104</f>
        <v>71762968</v>
      </c>
      <c r="E116" s="78">
        <f>+E86+E104</f>
        <v>70693338</v>
      </c>
    </row>
    <row r="117" spans="1:5" s="21" customFormat="1" ht="12" hidden="1" customHeight="1" thickBot="1">
      <c r="A117" s="72" t="s">
        <v>394</v>
      </c>
      <c r="B117" s="495" t="s">
        <v>395</v>
      </c>
      <c r="C117" s="202">
        <f>SUM(C118:C120)</f>
        <v>0</v>
      </c>
      <c r="D117" s="202">
        <f>SUM(D118:D120)</f>
        <v>0</v>
      </c>
      <c r="E117" s="79">
        <f>SUM(E118:E120)</f>
        <v>0</v>
      </c>
    </row>
    <row r="118" spans="1:5" s="21" customFormat="1" ht="12" hidden="1" customHeight="1">
      <c r="A118" s="73" t="s">
        <v>396</v>
      </c>
      <c r="B118" s="74" t="s">
        <v>399</v>
      </c>
      <c r="C118" s="203"/>
      <c r="D118" s="203"/>
      <c r="E118" s="81"/>
    </row>
    <row r="119" spans="1:5" s="21" customFormat="1" ht="12" hidden="1" customHeight="1">
      <c r="A119" s="71" t="s">
        <v>397</v>
      </c>
      <c r="B119" s="68" t="s">
        <v>443</v>
      </c>
      <c r="C119" s="203"/>
      <c r="D119" s="203"/>
      <c r="E119" s="81"/>
    </row>
    <row r="120" spans="1:5" s="21" customFormat="1" ht="12" hidden="1" customHeight="1" thickBot="1">
      <c r="A120" s="75" t="s">
        <v>398</v>
      </c>
      <c r="B120" s="76" t="s">
        <v>444</v>
      </c>
      <c r="C120" s="206"/>
      <c r="D120" s="206"/>
      <c r="E120" s="83"/>
    </row>
    <row r="121" spans="1:5" s="21" customFormat="1" ht="12" hidden="1" customHeight="1" thickBot="1">
      <c r="A121" s="72" t="s">
        <v>402</v>
      </c>
      <c r="B121" s="495" t="s">
        <v>403</v>
      </c>
      <c r="C121" s="209"/>
      <c r="D121" s="209"/>
      <c r="E121" s="210"/>
    </row>
    <row r="122" spans="1:5" s="21" customFormat="1" ht="12" customHeight="1" thickBot="1">
      <c r="A122" s="496" t="s">
        <v>411</v>
      </c>
      <c r="B122" s="495" t="s">
        <v>410</v>
      </c>
      <c r="C122" s="209">
        <f>SUM(C117+C121)</f>
        <v>0</v>
      </c>
      <c r="D122" s="209">
        <f>SUM(D117+D121)</f>
        <v>0</v>
      </c>
      <c r="E122" s="210">
        <f>SUM(E117+E121)</f>
        <v>0</v>
      </c>
    </row>
    <row r="123" spans="1:5" s="21" customFormat="1" ht="12" customHeight="1" thickBot="1">
      <c r="A123" s="496" t="s">
        <v>412</v>
      </c>
      <c r="B123" s="495" t="s">
        <v>404</v>
      </c>
      <c r="C123" s="209"/>
      <c r="D123" s="209"/>
      <c r="E123" s="210"/>
    </row>
    <row r="124" spans="1:5" s="21" customFormat="1" ht="12" customHeight="1" thickBot="1">
      <c r="A124" s="496" t="s">
        <v>413</v>
      </c>
      <c r="B124" s="495" t="s">
        <v>405</v>
      </c>
      <c r="C124" s="209"/>
      <c r="D124" s="209"/>
      <c r="E124" s="210"/>
    </row>
    <row r="125" spans="1:5" s="21" customFormat="1" ht="12" customHeight="1" thickBot="1">
      <c r="A125" s="70" t="s">
        <v>33</v>
      </c>
      <c r="B125" s="140" t="s">
        <v>406</v>
      </c>
      <c r="C125" s="211">
        <f>SUM(C122:C124)</f>
        <v>0</v>
      </c>
      <c r="D125" s="211">
        <f>SUM(D122:D124)</f>
        <v>0</v>
      </c>
      <c r="E125" s="85">
        <f>SUM(E122:E124)</f>
        <v>0</v>
      </c>
    </row>
    <row r="126" spans="1:5" s="1" customFormat="1" ht="28.5" customHeight="1" thickBot="1">
      <c r="A126" s="77" t="s">
        <v>12</v>
      </c>
      <c r="B126" s="141" t="s">
        <v>414</v>
      </c>
      <c r="C126" s="581">
        <f>SUM(C116+C125)</f>
        <v>68326968</v>
      </c>
      <c r="D126" s="581">
        <f>SUM(D116+D125)</f>
        <v>71762968</v>
      </c>
      <c r="E126" s="582">
        <f>SUM(E116+E125)</f>
        <v>70693338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8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32"/>
  <sheetViews>
    <sheetView topLeftCell="B79" workbookViewId="0">
      <selection activeCell="D90" sqref="D90"/>
    </sheetView>
  </sheetViews>
  <sheetFormatPr defaultRowHeight="12.75"/>
  <cols>
    <col min="1" max="1" width="9.6640625" style="3" customWidth="1"/>
    <col min="2" max="2" width="56.1640625" style="4" customWidth="1"/>
    <col min="3" max="3" width="14.332031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895</v>
      </c>
    </row>
    <row r="2" spans="1:5" s="40" customFormat="1" ht="25.5" customHeight="1">
      <c r="A2" s="374"/>
      <c r="B2" s="1388" t="s">
        <v>184</v>
      </c>
      <c r="C2" s="1389"/>
      <c r="D2" s="1390"/>
      <c r="E2" s="66" t="s">
        <v>123</v>
      </c>
    </row>
    <row r="3" spans="1:5" s="40" customFormat="1" ht="36.75" thickBot="1">
      <c r="A3" s="570" t="s">
        <v>120</v>
      </c>
      <c r="B3" s="1385" t="s">
        <v>535</v>
      </c>
      <c r="C3" s="1386"/>
      <c r="D3" s="1391"/>
      <c r="E3" s="569" t="s">
        <v>529</v>
      </c>
    </row>
    <row r="4" spans="1:5" s="41" customFormat="1" ht="15.95" customHeight="1" thickBot="1">
      <c r="A4" s="58"/>
      <c r="B4" s="58"/>
      <c r="C4" s="58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10500000</v>
      </c>
      <c r="D7" s="536">
        <f>SUM(D15+D8)</f>
        <v>15277121</v>
      </c>
      <c r="E7" s="668">
        <f>SUM(E15+E8)</f>
        <v>16100197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576">
        <f>SUM(C16:C20)</f>
        <v>10500000</v>
      </c>
      <c r="D15" s="576">
        <f>SUM(D16:D20)</f>
        <v>15277121</v>
      </c>
      <c r="E15" s="696">
        <f>SUM(E16:E20)</f>
        <v>16100197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>
        <v>10500000</v>
      </c>
      <c r="D20" s="438">
        <v>15277121</v>
      </c>
      <c r="E20" s="438">
        <v>16100197</v>
      </c>
    </row>
    <row r="21" spans="1:5" s="43" customFormat="1" ht="60" hidden="1" customHeight="1" thickBo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 thickBo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 thickBo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 thickBo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 thickBo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 thickBo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 thickBo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 thickBo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 thickBo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 thickBo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576">
        <f>SUM(C41:C49)</f>
        <v>1610000</v>
      </c>
      <c r="D40" s="576">
        <f>SUM(D41:D49)</f>
        <v>1610000</v>
      </c>
      <c r="E40" s="696">
        <f>SUM(E41:E50)</f>
        <v>1503498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400000</v>
      </c>
      <c r="D42" s="441">
        <v>400000</v>
      </c>
      <c r="E42" s="508">
        <v>510000</v>
      </c>
    </row>
    <row r="43" spans="1:5" s="43" customFormat="1" ht="12" customHeight="1">
      <c r="A43" s="436" t="s">
        <v>305</v>
      </c>
      <c r="B43" s="437" t="s">
        <v>306</v>
      </c>
      <c r="C43" s="441">
        <v>1210000</v>
      </c>
      <c r="D43" s="441">
        <v>1210000</v>
      </c>
      <c r="E43" s="508">
        <v>970302</v>
      </c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713" t="s">
        <v>636</v>
      </c>
      <c r="B50" s="714" t="s">
        <v>320</v>
      </c>
      <c r="C50" s="715"/>
      <c r="D50" s="715"/>
      <c r="E50" s="716">
        <v>23196</v>
      </c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12110000</v>
      </c>
      <c r="D67" s="576">
        <f>SUM(D8+D15+D22+D29+D40+D51+D57+D62)</f>
        <v>16887121</v>
      </c>
      <c r="E67" s="667">
        <f>SUM(E8+E15+E22+E29+E40+E51+E57+E62)</f>
        <v>17603695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customHeight="1">
      <c r="A73" s="489" t="s">
        <v>389</v>
      </c>
      <c r="B73" s="440" t="s">
        <v>344</v>
      </c>
      <c r="C73" s="445">
        <f>SUM(C74:C75)</f>
        <v>1052840</v>
      </c>
      <c r="D73" s="445">
        <f>SUM(D74:D75)</f>
        <v>1052840</v>
      </c>
      <c r="E73" s="520">
        <f>SUM(E74:E75)</f>
        <v>1052840</v>
      </c>
    </row>
    <row r="74" spans="1:5" ht="12" customHeight="1">
      <c r="A74" s="436" t="s">
        <v>345</v>
      </c>
      <c r="B74" s="437" t="s">
        <v>346</v>
      </c>
      <c r="C74" s="539">
        <v>1052840</v>
      </c>
      <c r="D74" s="539">
        <v>1052840</v>
      </c>
      <c r="E74" s="539">
        <v>1052840</v>
      </c>
    </row>
    <row r="75" spans="1:5" ht="12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customHeight="1" thickBot="1">
      <c r="A76" s="542" t="s">
        <v>445</v>
      </c>
      <c r="B76" s="543" t="s">
        <v>446</v>
      </c>
      <c r="C76" s="541"/>
      <c r="D76" s="541"/>
      <c r="E76" s="544"/>
    </row>
    <row r="77" spans="1:5" s="44" customFormat="1" ht="12" customHeight="1" thickBot="1">
      <c r="A77" s="577" t="s">
        <v>531</v>
      </c>
      <c r="B77" s="972" t="s">
        <v>532</v>
      </c>
      <c r="C77" s="208">
        <v>267520748</v>
      </c>
      <c r="D77" s="208">
        <v>267520748</v>
      </c>
      <c r="E77" s="671">
        <v>241631575</v>
      </c>
    </row>
    <row r="78" spans="1:5" ht="12" customHeight="1" thickBot="1">
      <c r="A78" s="952" t="s">
        <v>390</v>
      </c>
      <c r="B78" s="956" t="s">
        <v>391</v>
      </c>
      <c r="C78" s="208">
        <f>SUM(C73+C77)</f>
        <v>268573588</v>
      </c>
      <c r="D78" s="208">
        <f>SUM(D73+D76+D77)</f>
        <v>268573588</v>
      </c>
      <c r="E78" s="671">
        <f>SUM(E73+E76+E77)</f>
        <v>242684415</v>
      </c>
    </row>
    <row r="79" spans="1:5" ht="12" customHeight="1" thickBot="1">
      <c r="A79" s="952" t="s">
        <v>407</v>
      </c>
      <c r="B79" s="956" t="s">
        <v>392</v>
      </c>
      <c r="C79" s="208"/>
      <c r="D79" s="208"/>
      <c r="E79" s="671"/>
    </row>
    <row r="80" spans="1:5" ht="12" customHeight="1" thickBot="1">
      <c r="A80" s="952" t="s">
        <v>408</v>
      </c>
      <c r="B80" s="956" t="s">
        <v>393</v>
      </c>
      <c r="C80" s="208"/>
      <c r="D80" s="208"/>
      <c r="E80" s="671"/>
    </row>
    <row r="81" spans="1:5" ht="12" customHeight="1" thickBot="1">
      <c r="A81" s="952" t="s">
        <v>16</v>
      </c>
      <c r="B81" s="957" t="s">
        <v>386</v>
      </c>
      <c r="C81" s="208">
        <f>SUM(C78:C80)</f>
        <v>268573588</v>
      </c>
      <c r="D81" s="208">
        <f>SUM(D78:D80)</f>
        <v>268573588</v>
      </c>
      <c r="E81" s="671">
        <f>SUM(E78:E80)</f>
        <v>242684415</v>
      </c>
    </row>
    <row r="82" spans="1:5" ht="24.75" customHeight="1" thickBot="1">
      <c r="A82" s="952" t="s">
        <v>17</v>
      </c>
      <c r="B82" s="960" t="s">
        <v>409</v>
      </c>
      <c r="C82" s="971">
        <f>SUM(C67+C81)</f>
        <v>280683588</v>
      </c>
      <c r="D82" s="971">
        <f>SUM(D67+D81)</f>
        <v>285460709</v>
      </c>
      <c r="E82" s="970">
        <f>SUM(E67+E81)</f>
        <v>260288110</v>
      </c>
    </row>
    <row r="83" spans="1:5">
      <c r="A83" s="146"/>
      <c r="B83" s="146"/>
      <c r="C83" s="147"/>
      <c r="D83" s="147"/>
      <c r="E83" s="147"/>
    </row>
    <row r="84" spans="1:5" ht="13.5" thickBot="1">
      <c r="A84" s="146"/>
      <c r="B84" s="146"/>
      <c r="C84" s="147"/>
      <c r="D84" s="147"/>
      <c r="E84" s="147"/>
    </row>
    <row r="85" spans="1:5" s="21" customFormat="1" ht="38.1" customHeight="1" thickBot="1">
      <c r="A85" s="571"/>
      <c r="B85" s="572" t="s">
        <v>23</v>
      </c>
      <c r="C85" s="573" t="s">
        <v>5</v>
      </c>
      <c r="D85" s="573" t="s">
        <v>6</v>
      </c>
      <c r="E85" s="574" t="s">
        <v>7</v>
      </c>
    </row>
    <row r="86" spans="1:5" s="22" customFormat="1" ht="12" customHeight="1" thickBot="1">
      <c r="A86" s="18">
        <v>1</v>
      </c>
      <c r="B86" s="19">
        <v>2</v>
      </c>
      <c r="C86" s="19">
        <v>3</v>
      </c>
      <c r="D86" s="19">
        <v>4</v>
      </c>
      <c r="E86" s="20">
        <v>5</v>
      </c>
    </row>
    <row r="87" spans="1:5" s="21" customFormat="1" ht="12" customHeight="1" thickBot="1">
      <c r="A87" s="14" t="s">
        <v>8</v>
      </c>
      <c r="B87" s="17" t="s">
        <v>265</v>
      </c>
      <c r="C87" s="201">
        <f>+C88+C89+C90+C91+C92</f>
        <v>280183588</v>
      </c>
      <c r="D87" s="201">
        <f>+D88+D89+D90+D91+D92</f>
        <v>284706709</v>
      </c>
      <c r="E87" s="78">
        <f>+E88+E89+E90+E91+E92</f>
        <v>258128909</v>
      </c>
    </row>
    <row r="88" spans="1:5" s="21" customFormat="1" ht="12" customHeight="1">
      <c r="A88" s="11" t="s">
        <v>217</v>
      </c>
      <c r="B88" s="6" t="s">
        <v>24</v>
      </c>
      <c r="C88" s="204">
        <v>224151832</v>
      </c>
      <c r="D88" s="204">
        <v>226809428</v>
      </c>
      <c r="E88" s="80">
        <v>205241820</v>
      </c>
    </row>
    <row r="89" spans="1:5" s="21" customFormat="1" ht="12" customHeight="1">
      <c r="A89" s="9" t="s">
        <v>218</v>
      </c>
      <c r="B89" s="5" t="s">
        <v>25</v>
      </c>
      <c r="C89" s="203">
        <v>34744756</v>
      </c>
      <c r="D89" s="203">
        <v>35146031</v>
      </c>
      <c r="E89" s="81">
        <v>30808918</v>
      </c>
    </row>
    <row r="90" spans="1:5" s="21" customFormat="1" ht="12" customHeight="1">
      <c r="A90" s="9" t="s">
        <v>219</v>
      </c>
      <c r="B90" s="5" t="s">
        <v>26</v>
      </c>
      <c r="C90" s="206">
        <v>21287000</v>
      </c>
      <c r="D90" s="206">
        <v>22751250</v>
      </c>
      <c r="E90" s="83">
        <v>22078171</v>
      </c>
    </row>
    <row r="91" spans="1:5" s="21" customFormat="1" ht="12" customHeight="1">
      <c r="A91" s="9" t="s">
        <v>220</v>
      </c>
      <c r="B91" s="7" t="s">
        <v>27</v>
      </c>
      <c r="C91" s="206"/>
      <c r="D91" s="206"/>
      <c r="E91" s="83"/>
    </row>
    <row r="92" spans="1:5" s="21" customFormat="1" ht="12" customHeight="1" thickBot="1">
      <c r="A92" s="9" t="s">
        <v>221</v>
      </c>
      <c r="B92" s="12" t="s">
        <v>28</v>
      </c>
      <c r="C92" s="206"/>
      <c r="D92" s="206"/>
      <c r="E92" s="83"/>
    </row>
    <row r="93" spans="1:5" s="415" customFormat="1" ht="12" hidden="1" customHeight="1">
      <c r="A93" s="413" t="s">
        <v>228</v>
      </c>
      <c r="B93" s="414" t="s">
        <v>222</v>
      </c>
      <c r="C93" s="399"/>
      <c r="D93" s="399"/>
      <c r="E93" s="400"/>
    </row>
    <row r="94" spans="1:5" s="415" customFormat="1" ht="12" hidden="1" customHeight="1">
      <c r="A94" s="413" t="s">
        <v>229</v>
      </c>
      <c r="B94" s="416" t="s">
        <v>223</v>
      </c>
      <c r="C94" s="399"/>
      <c r="D94" s="399"/>
      <c r="E94" s="400"/>
    </row>
    <row r="95" spans="1:5" s="415" customFormat="1" ht="12" hidden="1" customHeight="1">
      <c r="A95" s="413" t="s">
        <v>230</v>
      </c>
      <c r="B95" s="416" t="s">
        <v>224</v>
      </c>
      <c r="C95" s="399"/>
      <c r="D95" s="399"/>
      <c r="E95" s="400"/>
    </row>
    <row r="96" spans="1:5" s="415" customFormat="1" ht="12" hidden="1" customHeight="1">
      <c r="A96" s="413" t="s">
        <v>231</v>
      </c>
      <c r="B96" s="414" t="s">
        <v>225</v>
      </c>
      <c r="C96" s="399"/>
      <c r="D96" s="399"/>
      <c r="E96" s="400"/>
    </row>
    <row r="97" spans="1:5" s="415" customFormat="1" ht="12" hidden="1" customHeight="1">
      <c r="A97" s="417" t="s">
        <v>232</v>
      </c>
      <c r="B97" s="418" t="s">
        <v>226</v>
      </c>
      <c r="C97" s="399"/>
      <c r="D97" s="399"/>
      <c r="E97" s="400"/>
    </row>
    <row r="98" spans="1:5" s="415" customFormat="1" ht="12" hidden="1" customHeight="1">
      <c r="A98" s="413" t="s">
        <v>233</v>
      </c>
      <c r="B98" s="418" t="s">
        <v>227</v>
      </c>
      <c r="C98" s="399"/>
      <c r="D98" s="399">
        <v>4320</v>
      </c>
      <c r="E98" s="400">
        <v>4320</v>
      </c>
    </row>
    <row r="99" spans="1:5" s="415" customFormat="1" ht="12" hidden="1" customHeight="1">
      <c r="A99" s="419" t="s">
        <v>234</v>
      </c>
      <c r="B99" s="416" t="s">
        <v>240</v>
      </c>
      <c r="C99" s="399"/>
      <c r="D99" s="399"/>
      <c r="E99" s="400"/>
    </row>
    <row r="100" spans="1:5" s="415" customFormat="1" ht="12" hidden="1" customHeight="1">
      <c r="A100" s="419" t="s">
        <v>235</v>
      </c>
      <c r="B100" s="414" t="s">
        <v>241</v>
      </c>
      <c r="C100" s="399"/>
      <c r="D100" s="399"/>
      <c r="E100" s="400"/>
    </row>
    <row r="101" spans="1:5" s="415" customFormat="1" ht="12" hidden="1" customHeight="1">
      <c r="A101" s="419" t="s">
        <v>236</v>
      </c>
      <c r="B101" s="418" t="s">
        <v>242</v>
      </c>
      <c r="C101" s="399"/>
      <c r="D101" s="399"/>
      <c r="E101" s="400"/>
    </row>
    <row r="102" spans="1:5" s="415" customFormat="1" ht="12" hidden="1" customHeight="1">
      <c r="A102" s="419" t="s">
        <v>237</v>
      </c>
      <c r="B102" s="418" t="s">
        <v>243</v>
      </c>
      <c r="C102" s="399"/>
      <c r="D102" s="399"/>
      <c r="E102" s="400"/>
    </row>
    <row r="103" spans="1:5" s="415" customFormat="1" ht="12" hidden="1" customHeight="1">
      <c r="A103" s="419" t="s">
        <v>238</v>
      </c>
      <c r="B103" s="418" t="s">
        <v>244</v>
      </c>
      <c r="C103" s="399"/>
      <c r="D103" s="399"/>
      <c r="E103" s="400"/>
    </row>
    <row r="104" spans="1:5" s="415" customFormat="1" ht="12" hidden="1" customHeight="1" thickBot="1">
      <c r="A104" s="420" t="s">
        <v>239</v>
      </c>
      <c r="B104" s="421" t="s">
        <v>245</v>
      </c>
      <c r="C104" s="401"/>
      <c r="D104" s="401"/>
      <c r="E104" s="402"/>
    </row>
    <row r="105" spans="1:5" s="21" customFormat="1" ht="12" customHeight="1" thickBot="1">
      <c r="A105" s="13" t="s">
        <v>9</v>
      </c>
      <c r="B105" s="16" t="s">
        <v>266</v>
      </c>
      <c r="C105" s="202">
        <f>C106+C108</f>
        <v>500000</v>
      </c>
      <c r="D105" s="202">
        <f>+D106+D107+D108</f>
        <v>754000</v>
      </c>
      <c r="E105" s="79">
        <f>+E106+E107+E108</f>
        <v>301018</v>
      </c>
    </row>
    <row r="106" spans="1:5" s="21" customFormat="1" ht="12" customHeight="1">
      <c r="A106" s="10" t="s">
        <v>246</v>
      </c>
      <c r="B106" s="5" t="s">
        <v>29</v>
      </c>
      <c r="C106" s="203">
        <v>500000</v>
      </c>
      <c r="D106" s="205">
        <v>754000</v>
      </c>
      <c r="E106" s="82">
        <v>301018</v>
      </c>
    </row>
    <row r="107" spans="1:5" s="21" customFormat="1" ht="12" customHeight="1">
      <c r="A107" s="10" t="s">
        <v>247</v>
      </c>
      <c r="B107" s="8" t="s">
        <v>30</v>
      </c>
      <c r="D107" s="203"/>
      <c r="E107" s="81"/>
    </row>
    <row r="108" spans="1:5" s="21" customFormat="1" ht="12" customHeight="1" thickBot="1">
      <c r="A108" s="10" t="s">
        <v>248</v>
      </c>
      <c r="B108" s="412" t="s">
        <v>249</v>
      </c>
      <c r="C108" s="203">
        <f>SUM(C109:C116)</f>
        <v>0</v>
      </c>
      <c r="D108" s="203">
        <f>SUM(D109:D116)</f>
        <v>0</v>
      </c>
      <c r="E108" s="81">
        <f>SUM(E109:E116)</f>
        <v>0</v>
      </c>
    </row>
    <row r="109" spans="1:5" s="415" customFormat="1" ht="60" hidden="1" customHeight="1">
      <c r="A109" s="422" t="s">
        <v>250</v>
      </c>
      <c r="B109" s="69" t="s">
        <v>264</v>
      </c>
      <c r="C109" s="397"/>
      <c r="D109" s="397"/>
      <c r="E109" s="398"/>
    </row>
    <row r="110" spans="1:5" s="415" customFormat="1" ht="60" hidden="1" customHeight="1">
      <c r="A110" s="422" t="s">
        <v>251</v>
      </c>
      <c r="B110" s="423" t="s">
        <v>258</v>
      </c>
      <c r="C110" s="397"/>
      <c r="D110" s="397"/>
      <c r="E110" s="398"/>
    </row>
    <row r="111" spans="1:5" s="415" customFormat="1" ht="16.5" hidden="1" thickBot="1">
      <c r="A111" s="422" t="s">
        <v>252</v>
      </c>
      <c r="B111" s="424" t="s">
        <v>259</v>
      </c>
      <c r="C111" s="397"/>
      <c r="D111" s="397"/>
      <c r="E111" s="398"/>
    </row>
    <row r="112" spans="1:5" s="415" customFormat="1" ht="60" hidden="1" customHeight="1">
      <c r="A112" s="422" t="s">
        <v>253</v>
      </c>
      <c r="B112" s="424" t="s">
        <v>260</v>
      </c>
      <c r="C112" s="425"/>
      <c r="D112" s="425"/>
      <c r="E112" s="426"/>
    </row>
    <row r="113" spans="1:5" s="415" customFormat="1" ht="60" hidden="1" customHeight="1">
      <c r="A113" s="422" t="s">
        <v>254</v>
      </c>
      <c r="B113" s="424" t="s">
        <v>261</v>
      </c>
      <c r="C113" s="425"/>
      <c r="D113" s="425"/>
      <c r="E113" s="426"/>
    </row>
    <row r="114" spans="1:5" s="415" customFormat="1" ht="60" hidden="1" customHeight="1">
      <c r="A114" s="422" t="s">
        <v>255</v>
      </c>
      <c r="B114" s="424" t="s">
        <v>262</v>
      </c>
      <c r="C114" s="425"/>
      <c r="D114" s="425"/>
      <c r="E114" s="426"/>
    </row>
    <row r="115" spans="1:5" s="415" customFormat="1" ht="60" hidden="1" customHeight="1">
      <c r="A115" s="427" t="s">
        <v>256</v>
      </c>
      <c r="B115" s="424" t="s">
        <v>32</v>
      </c>
      <c r="C115" s="428"/>
      <c r="D115" s="428"/>
      <c r="E115" s="429"/>
    </row>
    <row r="116" spans="1:5" s="415" customFormat="1" ht="60" hidden="1" customHeight="1">
      <c r="A116" s="430" t="s">
        <v>257</v>
      </c>
      <c r="B116" s="431" t="s">
        <v>263</v>
      </c>
      <c r="C116" s="428"/>
      <c r="D116" s="428"/>
      <c r="E116" s="429"/>
    </row>
    <row r="117" spans="1:5" s="21" customFormat="1" ht="12" customHeight="1" thickBot="1">
      <c r="A117" s="13" t="s">
        <v>10</v>
      </c>
      <c r="B117" s="432" t="s">
        <v>267</v>
      </c>
      <c r="C117" s="201">
        <f>+C87+C105</f>
        <v>280683588</v>
      </c>
      <c r="D117" s="201">
        <f>+D87+D105</f>
        <v>285460709</v>
      </c>
      <c r="E117" s="78">
        <f>+E87+E105</f>
        <v>258429927</v>
      </c>
    </row>
    <row r="118" spans="1:5" s="21" customFormat="1" ht="12" hidden="1" customHeight="1">
      <c r="A118" s="72" t="s">
        <v>394</v>
      </c>
      <c r="B118" s="495" t="s">
        <v>395</v>
      </c>
      <c r="C118" s="202">
        <f>SUM(C119:C121)</f>
        <v>0</v>
      </c>
      <c r="D118" s="202">
        <f>SUM(D119:D121)</f>
        <v>0</v>
      </c>
      <c r="E118" s="79">
        <f>SUM(E119:E121)</f>
        <v>0</v>
      </c>
    </row>
    <row r="119" spans="1:5" s="21" customFormat="1" ht="12" hidden="1" customHeight="1">
      <c r="A119" s="73" t="s">
        <v>396</v>
      </c>
      <c r="B119" s="74" t="s">
        <v>399</v>
      </c>
      <c r="C119" s="203"/>
      <c r="D119" s="203"/>
      <c r="E119" s="81"/>
    </row>
    <row r="120" spans="1:5" s="21" customFormat="1" ht="12" hidden="1" customHeight="1">
      <c r="A120" s="71" t="s">
        <v>397</v>
      </c>
      <c r="B120" s="68" t="s">
        <v>443</v>
      </c>
      <c r="C120" s="203"/>
      <c r="D120" s="203"/>
      <c r="E120" s="81"/>
    </row>
    <row r="121" spans="1:5" s="21" customFormat="1" ht="12" hidden="1" customHeight="1">
      <c r="A121" s="75" t="s">
        <v>398</v>
      </c>
      <c r="B121" s="76" t="s">
        <v>444</v>
      </c>
      <c r="C121" s="206"/>
      <c r="D121" s="206"/>
      <c r="E121" s="83"/>
    </row>
    <row r="122" spans="1:5" s="21" customFormat="1" ht="12" hidden="1" customHeight="1">
      <c r="A122" s="72" t="s">
        <v>402</v>
      </c>
      <c r="B122" s="495" t="s">
        <v>403</v>
      </c>
      <c r="C122" s="209"/>
      <c r="D122" s="209"/>
      <c r="E122" s="210"/>
    </row>
    <row r="123" spans="1:5" s="21" customFormat="1" ht="12" customHeight="1" thickBot="1">
      <c r="A123" s="496" t="s">
        <v>411</v>
      </c>
      <c r="B123" s="495" t="s">
        <v>410</v>
      </c>
      <c r="C123" s="209">
        <f>SUM(C118+C122)</f>
        <v>0</v>
      </c>
      <c r="D123" s="209">
        <f>SUM(D118+D122)</f>
        <v>0</v>
      </c>
      <c r="E123" s="210">
        <f>SUM(E118+E122)</f>
        <v>0</v>
      </c>
    </row>
    <row r="124" spans="1:5" s="21" customFormat="1" ht="12" customHeight="1" thickBot="1">
      <c r="A124" s="496" t="s">
        <v>412</v>
      </c>
      <c r="B124" s="495" t="s">
        <v>404</v>
      </c>
      <c r="C124" s="209"/>
      <c r="D124" s="209"/>
      <c r="E124" s="210"/>
    </row>
    <row r="125" spans="1:5" s="21" customFormat="1" ht="12" customHeight="1" thickBot="1">
      <c r="A125" s="496" t="s">
        <v>413</v>
      </c>
      <c r="B125" s="495" t="s">
        <v>405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406</v>
      </c>
      <c r="C126" s="211">
        <f>SUM(C123:C125)</f>
        <v>0</v>
      </c>
      <c r="D126" s="211">
        <f>SUM(D123:D125)</f>
        <v>0</v>
      </c>
      <c r="E126" s="85">
        <f>SUM(E123:E125)</f>
        <v>0</v>
      </c>
    </row>
    <row r="127" spans="1:5" s="1" customFormat="1" ht="28.5" customHeight="1" thickBot="1">
      <c r="A127" s="77" t="s">
        <v>12</v>
      </c>
      <c r="B127" s="141" t="s">
        <v>414</v>
      </c>
      <c r="C127" s="581">
        <f>SUM(C117+C126)</f>
        <v>280683588</v>
      </c>
      <c r="D127" s="581">
        <f>SUM(D117+D126)</f>
        <v>285460709</v>
      </c>
      <c r="E127" s="582">
        <f>SUM(E117+E126)</f>
        <v>258429927</v>
      </c>
    </row>
    <row r="129" spans="1:5" ht="13.5">
      <c r="B129" s="813" t="s">
        <v>715</v>
      </c>
    </row>
    <row r="130" spans="1:5">
      <c r="B130" s="809" t="s">
        <v>692</v>
      </c>
      <c r="C130" s="809"/>
      <c r="D130" s="809"/>
      <c r="E130" s="809">
        <v>28</v>
      </c>
    </row>
    <row r="131" spans="1:5">
      <c r="B131" s="809" t="s">
        <v>693</v>
      </c>
      <c r="C131" s="809"/>
      <c r="D131" s="809"/>
      <c r="E131" s="809">
        <v>2</v>
      </c>
    </row>
    <row r="132" spans="1:5" s="812" customFormat="1">
      <c r="A132" s="810"/>
      <c r="B132" s="811" t="s">
        <v>690</v>
      </c>
      <c r="C132" s="811"/>
      <c r="D132" s="811"/>
      <c r="E132" s="811">
        <f>SUM(E130:E131)</f>
        <v>30</v>
      </c>
    </row>
  </sheetData>
  <mergeCells count="2">
    <mergeCell ref="B2:D2"/>
    <mergeCell ref="B3:D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8"/>
  <sheetViews>
    <sheetView topLeftCell="B51" workbookViewId="0">
      <selection activeCell="H61" sqref="H61"/>
    </sheetView>
  </sheetViews>
  <sheetFormatPr defaultRowHeight="15.75"/>
  <cols>
    <col min="1" max="1" width="9.5" style="144" customWidth="1"/>
    <col min="2" max="2" width="60.83203125" style="144" customWidth="1"/>
    <col min="3" max="5" width="15.83203125" style="145" customWidth="1"/>
    <col min="6" max="16384" width="9.33203125" style="21"/>
  </cols>
  <sheetData>
    <row r="1" spans="1:5" ht="15.95" customHeight="1">
      <c r="A1" s="341" t="s">
        <v>0</v>
      </c>
      <c r="B1" s="341"/>
      <c r="C1" s="341"/>
      <c r="D1" s="341"/>
      <c r="E1" s="341"/>
    </row>
    <row r="2" spans="1:5" ht="15.95" customHeight="1" thickBot="1">
      <c r="A2" s="148" t="s">
        <v>1</v>
      </c>
      <c r="B2" s="148"/>
      <c r="C2" s="87"/>
      <c r="D2" s="87"/>
      <c r="E2" s="87" t="s">
        <v>650</v>
      </c>
    </row>
    <row r="3" spans="1:5" ht="15.95" customHeight="1">
      <c r="A3" s="1359" t="s">
        <v>268</v>
      </c>
      <c r="B3" s="1361" t="s">
        <v>4</v>
      </c>
      <c r="C3" s="1363" t="s">
        <v>884</v>
      </c>
      <c r="D3" s="1364"/>
      <c r="E3" s="1365"/>
    </row>
    <row r="4" spans="1:5" ht="38.1" customHeight="1" thickBot="1">
      <c r="A4" s="1360"/>
      <c r="B4" s="1362"/>
      <c r="C4" s="151" t="s">
        <v>5</v>
      </c>
      <c r="D4" s="151" t="s">
        <v>6</v>
      </c>
      <c r="E4" s="152" t="s">
        <v>7</v>
      </c>
    </row>
    <row r="5" spans="1:5" s="22" customFormat="1" ht="12" customHeight="1" thickBot="1">
      <c r="A5" s="457">
        <v>1</v>
      </c>
      <c r="B5" s="459">
        <v>2</v>
      </c>
      <c r="C5" s="455">
        <v>3</v>
      </c>
      <c r="D5" s="19">
        <v>4</v>
      </c>
      <c r="E5" s="20">
        <v>5</v>
      </c>
    </row>
    <row r="6" spans="1:5" s="1" customFormat="1" ht="12" customHeight="1" thickBot="1">
      <c r="A6" s="458" t="s">
        <v>8</v>
      </c>
      <c r="B6" s="460" t="s">
        <v>350</v>
      </c>
      <c r="C6" s="1326">
        <f>SUM(C7:C13)</f>
        <v>1084958035</v>
      </c>
      <c r="D6" s="1327">
        <f>SUM(D7:D13)</f>
        <v>1110102387</v>
      </c>
      <c r="E6" s="1328">
        <f>SUM(E7:E13)</f>
        <v>1110102387</v>
      </c>
    </row>
    <row r="7" spans="1:5" s="1" customFormat="1" ht="12" customHeight="1">
      <c r="A7" s="433" t="s">
        <v>269</v>
      </c>
      <c r="B7" s="434" t="s">
        <v>270</v>
      </c>
      <c r="C7" s="1307">
        <v>262315807</v>
      </c>
      <c r="D7" s="1307">
        <f t="shared" ref="D7" si="0">SUM(B7:C7)</f>
        <v>262315807</v>
      </c>
      <c r="E7" s="1307">
        <v>262315807</v>
      </c>
    </row>
    <row r="8" spans="1:5" s="1" customFormat="1" ht="12" customHeight="1">
      <c r="A8" s="436" t="s">
        <v>271</v>
      </c>
      <c r="B8" s="437" t="s">
        <v>351</v>
      </c>
      <c r="C8" s="1158">
        <v>487421944</v>
      </c>
      <c r="D8" s="1158">
        <v>484841851</v>
      </c>
      <c r="E8" s="1158">
        <v>484841851</v>
      </c>
    </row>
    <row r="9" spans="1:5" s="1" customFormat="1" ht="12.75">
      <c r="A9" s="436" t="s">
        <v>722</v>
      </c>
      <c r="B9" s="437" t="s">
        <v>724</v>
      </c>
      <c r="C9" s="1158">
        <v>167952271</v>
      </c>
      <c r="D9" s="1158">
        <v>168390180</v>
      </c>
      <c r="E9" s="1158">
        <v>168396450</v>
      </c>
    </row>
    <row r="10" spans="1:5" s="1" customFormat="1" ht="12.75">
      <c r="A10" s="436" t="s">
        <v>721</v>
      </c>
      <c r="B10" s="437" t="s">
        <v>723</v>
      </c>
      <c r="C10" s="1158">
        <v>145369941</v>
      </c>
      <c r="D10" s="1158">
        <v>143230161</v>
      </c>
      <c r="E10" s="1096">
        <v>143223891</v>
      </c>
    </row>
    <row r="11" spans="1:5" s="1" customFormat="1" ht="12" customHeight="1">
      <c r="A11" s="436" t="s">
        <v>274</v>
      </c>
      <c r="B11" s="437" t="s">
        <v>275</v>
      </c>
      <c r="C11" s="1158">
        <v>21898072</v>
      </c>
      <c r="D11" s="1158">
        <v>23713756</v>
      </c>
      <c r="E11" s="1158">
        <v>23713756</v>
      </c>
    </row>
    <row r="12" spans="1:5" s="1" customFormat="1" ht="12" customHeight="1">
      <c r="A12" s="436" t="s">
        <v>276</v>
      </c>
      <c r="B12" s="437" t="s">
        <v>659</v>
      </c>
      <c r="C12" s="1158"/>
      <c r="D12" s="1158">
        <v>27610632</v>
      </c>
      <c r="E12" s="1158">
        <v>27610632</v>
      </c>
    </row>
    <row r="13" spans="1:5" s="1" customFormat="1" ht="12" customHeight="1" thickBot="1">
      <c r="A13" s="446" t="s">
        <v>277</v>
      </c>
      <c r="B13" s="447" t="s">
        <v>625</v>
      </c>
      <c r="C13" s="448"/>
      <c r="D13" s="532"/>
      <c r="E13" s="532"/>
    </row>
    <row r="14" spans="1:5" s="1" customFormat="1" ht="12" customHeight="1" thickBot="1">
      <c r="A14" s="452" t="s">
        <v>9</v>
      </c>
      <c r="B14" s="453" t="s">
        <v>358</v>
      </c>
      <c r="C14" s="576">
        <f>SUM(C15:C19)</f>
        <v>125409841</v>
      </c>
      <c r="D14" s="576">
        <f>SUM(D15:D19)</f>
        <v>134629662</v>
      </c>
      <c r="E14" s="667">
        <f>SUM(E15:E19)</f>
        <v>146835231</v>
      </c>
    </row>
    <row r="15" spans="1:5" s="1" customFormat="1" ht="12" customHeight="1">
      <c r="A15" s="449" t="s">
        <v>278</v>
      </c>
      <c r="B15" s="450" t="s">
        <v>279</v>
      </c>
      <c r="C15" s="451"/>
      <c r="D15" s="451"/>
      <c r="E15" s="774"/>
    </row>
    <row r="16" spans="1:5" s="1" customFormat="1" ht="12" customHeight="1">
      <c r="A16" s="436" t="s">
        <v>280</v>
      </c>
      <c r="B16" s="437" t="s">
        <v>354</v>
      </c>
      <c r="C16" s="438"/>
      <c r="D16" s="438"/>
      <c r="E16" s="691"/>
    </row>
    <row r="17" spans="1:5" s="1" customFormat="1" ht="12" customHeight="1">
      <c r="A17" s="436" t="s">
        <v>281</v>
      </c>
      <c r="B17" s="437" t="s">
        <v>355</v>
      </c>
      <c r="C17" s="438"/>
      <c r="D17" s="438"/>
      <c r="E17" s="691"/>
    </row>
    <row r="18" spans="1:5" s="1" customFormat="1" ht="12" customHeight="1">
      <c r="A18" s="436" t="s">
        <v>282</v>
      </c>
      <c r="B18" s="437" t="s">
        <v>356</v>
      </c>
      <c r="C18" s="438"/>
      <c r="D18" s="438"/>
      <c r="E18" s="691"/>
    </row>
    <row r="19" spans="1:5" s="1" customFormat="1" ht="12" customHeight="1" thickBot="1">
      <c r="A19" s="436" t="s">
        <v>283</v>
      </c>
      <c r="B19" s="437" t="s">
        <v>357</v>
      </c>
      <c r="C19" s="438">
        <v>125409841</v>
      </c>
      <c r="D19" s="438">
        <v>134629662</v>
      </c>
      <c r="E19" s="721">
        <v>146835231</v>
      </c>
    </row>
    <row r="20" spans="1:5" s="1" customFormat="1" ht="12" customHeight="1" thickBot="1">
      <c r="A20" s="452" t="s">
        <v>10</v>
      </c>
      <c r="B20" s="463" t="s">
        <v>359</v>
      </c>
      <c r="C20" s="576">
        <f>SUM(C21:C24)</f>
        <v>417725500</v>
      </c>
      <c r="D20" s="576">
        <f>SUM(D21:D25)</f>
        <v>118486500</v>
      </c>
      <c r="E20" s="667">
        <f>SUM(E21:E25)</f>
        <v>0</v>
      </c>
    </row>
    <row r="21" spans="1:5" s="1" customFormat="1" ht="12" customHeight="1">
      <c r="A21" s="449" t="s">
        <v>284</v>
      </c>
      <c r="B21" s="450" t="s">
        <v>285</v>
      </c>
      <c r="C21" s="438">
        <v>417725500</v>
      </c>
      <c r="D21" s="474">
        <v>118486500</v>
      </c>
      <c r="E21" s="673"/>
    </row>
    <row r="22" spans="1:5" s="1" customFormat="1" ht="12" customHeight="1">
      <c r="A22" s="436" t="s">
        <v>286</v>
      </c>
      <c r="B22" s="437" t="s">
        <v>360</v>
      </c>
      <c r="C22" s="439"/>
      <c r="D22" s="439"/>
      <c r="E22" s="775"/>
    </row>
    <row r="23" spans="1:5" s="1" customFormat="1" ht="12" customHeight="1">
      <c r="A23" s="436" t="s">
        <v>287</v>
      </c>
      <c r="B23" s="567" t="s">
        <v>648</v>
      </c>
      <c r="C23" s="438"/>
      <c r="D23" s="438"/>
      <c r="E23" s="691"/>
    </row>
    <row r="24" spans="1:5" s="1" customFormat="1" ht="12" customHeight="1">
      <c r="A24" s="446" t="s">
        <v>288</v>
      </c>
      <c r="B24" s="568" t="s">
        <v>649</v>
      </c>
      <c r="C24" s="461"/>
      <c r="D24" s="461"/>
      <c r="E24" s="702"/>
    </row>
    <row r="25" spans="1:5" s="1" customFormat="1" ht="12" customHeight="1" thickBot="1">
      <c r="A25" s="484" t="s">
        <v>289</v>
      </c>
      <c r="B25" s="758" t="s">
        <v>363</v>
      </c>
      <c r="D25" s="203"/>
      <c r="E25" s="723"/>
    </row>
    <row r="26" spans="1:5" s="1" customFormat="1" ht="12" customHeight="1" thickBot="1">
      <c r="A26" s="452" t="s">
        <v>11</v>
      </c>
      <c r="B26" s="463" t="s">
        <v>370</v>
      </c>
      <c r="C26" s="576">
        <f>SUM(C28+C30+C35)</f>
        <v>6300000</v>
      </c>
      <c r="D26" s="576">
        <f>SUM(D28+D30+D35)</f>
        <v>6300000</v>
      </c>
      <c r="E26" s="667">
        <f>SUM(E28+E30+E35)</f>
        <v>6925212</v>
      </c>
    </row>
    <row r="27" spans="1:5" s="1" customFormat="1" ht="12" customHeight="1">
      <c r="A27" s="449" t="s">
        <v>290</v>
      </c>
      <c r="B27" s="450" t="s">
        <v>291</v>
      </c>
      <c r="C27" s="451">
        <f>SUM(C32+C29)</f>
        <v>0</v>
      </c>
      <c r="D27" s="451">
        <f>SUM(D32+D29)</f>
        <v>0</v>
      </c>
      <c r="E27" s="774">
        <f>SUM(E32+E29)</f>
        <v>0</v>
      </c>
    </row>
    <row r="28" spans="1:5" s="1" customFormat="1" ht="12" customHeight="1">
      <c r="A28" s="436" t="s">
        <v>292</v>
      </c>
      <c r="B28" s="437" t="s">
        <v>293</v>
      </c>
      <c r="C28" s="441">
        <f>SUM(C29)</f>
        <v>0</v>
      </c>
      <c r="D28" s="441">
        <f>SUM(D29)</f>
        <v>0</v>
      </c>
      <c r="E28" s="674">
        <f>SUM(E29)</f>
        <v>0</v>
      </c>
    </row>
    <row r="29" spans="1:5" s="467" customFormat="1" ht="12" customHeight="1">
      <c r="A29" s="464" t="s">
        <v>292</v>
      </c>
      <c r="B29" s="465" t="s">
        <v>364</v>
      </c>
      <c r="C29" s="466"/>
      <c r="D29" s="466"/>
      <c r="E29" s="776"/>
    </row>
    <row r="30" spans="1:5" s="1" customFormat="1" ht="12" customHeight="1">
      <c r="A30" s="436" t="s">
        <v>367</v>
      </c>
      <c r="B30" s="468" t="s">
        <v>368</v>
      </c>
      <c r="C30" s="441"/>
      <c r="D30" s="441"/>
      <c r="E30" s="674"/>
    </row>
    <row r="31" spans="1:5" s="1" customFormat="1" ht="12" customHeight="1">
      <c r="A31" s="436" t="s">
        <v>294</v>
      </c>
      <c r="B31" s="469" t="s">
        <v>369</v>
      </c>
      <c r="C31" s="441"/>
      <c r="D31" s="441"/>
      <c r="E31" s="674"/>
    </row>
    <row r="32" spans="1:5" s="467" customFormat="1" ht="12" customHeight="1">
      <c r="A32" s="464" t="s">
        <v>294</v>
      </c>
      <c r="B32" s="470" t="s">
        <v>365</v>
      </c>
      <c r="C32" s="466"/>
      <c r="D32" s="466"/>
      <c r="E32" s="776"/>
    </row>
    <row r="33" spans="1:5" s="1" customFormat="1" ht="12" customHeight="1">
      <c r="A33" s="436" t="s">
        <v>295</v>
      </c>
      <c r="B33" s="471" t="s">
        <v>296</v>
      </c>
      <c r="C33" s="698"/>
      <c r="D33" s="698"/>
      <c r="E33" s="871"/>
    </row>
    <row r="34" spans="1:5" s="1" customFormat="1" ht="12" customHeight="1">
      <c r="A34" s="436" t="s">
        <v>297</v>
      </c>
      <c r="B34" s="471" t="s">
        <v>298</v>
      </c>
      <c r="C34" s="1291"/>
      <c r="D34" s="442"/>
      <c r="E34" s="701"/>
    </row>
    <row r="35" spans="1:5" s="1" customFormat="1" ht="12" customHeight="1" thickBot="1">
      <c r="A35" s="446" t="s">
        <v>299</v>
      </c>
      <c r="B35" s="447" t="s">
        <v>300</v>
      </c>
      <c r="C35" s="1315">
        <v>6300000</v>
      </c>
      <c r="D35" s="1315">
        <v>6300000</v>
      </c>
      <c r="E35" s="511">
        <v>6925212</v>
      </c>
    </row>
    <row r="36" spans="1:5" s="1" customFormat="1" ht="12" customHeight="1" thickBot="1">
      <c r="A36" s="452" t="s">
        <v>12</v>
      </c>
      <c r="B36" s="463" t="s">
        <v>371</v>
      </c>
      <c r="C36" s="576">
        <f>SUM(C37:C46)</f>
        <v>88589099</v>
      </c>
      <c r="D36" s="576">
        <f>SUM(D37:D46)</f>
        <v>91087019</v>
      </c>
      <c r="E36" s="667">
        <f>SUM(E37:E46)</f>
        <v>87944779</v>
      </c>
    </row>
    <row r="37" spans="1:5" s="1" customFormat="1" ht="12" customHeight="1">
      <c r="A37" s="449" t="s">
        <v>301</v>
      </c>
      <c r="B37" s="450" t="s">
        <v>302</v>
      </c>
      <c r="C37" s="474"/>
      <c r="D37" s="474"/>
      <c r="E37" s="513">
        <v>815412</v>
      </c>
    </row>
    <row r="38" spans="1:5" s="1" customFormat="1" ht="12" customHeight="1">
      <c r="A38" s="436" t="s">
        <v>303</v>
      </c>
      <c r="B38" s="437" t="s">
        <v>304</v>
      </c>
      <c r="C38" s="441">
        <v>42288000</v>
      </c>
      <c r="D38" s="441">
        <v>42288000</v>
      </c>
      <c r="E38" s="674">
        <v>44588737</v>
      </c>
    </row>
    <row r="39" spans="1:5" s="1" customFormat="1" ht="12" customHeight="1">
      <c r="A39" s="436" t="s">
        <v>305</v>
      </c>
      <c r="B39" s="437" t="s">
        <v>306</v>
      </c>
      <c r="C39" s="441">
        <v>9393200</v>
      </c>
      <c r="D39" s="441">
        <v>9393200</v>
      </c>
      <c r="E39" s="674">
        <v>8005115</v>
      </c>
    </row>
    <row r="40" spans="1:5" s="1" customFormat="1" ht="12" customHeight="1">
      <c r="A40" s="436" t="s">
        <v>307</v>
      </c>
      <c r="B40" s="437" t="s">
        <v>308</v>
      </c>
      <c r="C40" s="442"/>
      <c r="D40" s="442"/>
      <c r="E40" s="701"/>
    </row>
    <row r="41" spans="1:5" s="1" customFormat="1" ht="12" customHeight="1">
      <c r="A41" s="436" t="s">
        <v>309</v>
      </c>
      <c r="B41" s="437" t="s">
        <v>310</v>
      </c>
      <c r="C41" s="441">
        <v>13327000</v>
      </c>
      <c r="D41" s="441">
        <v>14114402</v>
      </c>
      <c r="E41" s="674">
        <v>15072187</v>
      </c>
    </row>
    <row r="42" spans="1:5" s="1" customFormat="1" ht="12" customHeight="1">
      <c r="A42" s="436" t="s">
        <v>311</v>
      </c>
      <c r="B42" s="437" t="s">
        <v>312</v>
      </c>
      <c r="C42" s="441">
        <v>9298864</v>
      </c>
      <c r="D42" s="441">
        <v>9511462</v>
      </c>
      <c r="E42" s="674">
        <v>12183197</v>
      </c>
    </row>
    <row r="43" spans="1:5" s="1" customFormat="1" ht="12" customHeight="1">
      <c r="A43" s="436" t="s">
        <v>313</v>
      </c>
      <c r="B43" s="437" t="s">
        <v>314</v>
      </c>
      <c r="C43" s="441">
        <v>14282035</v>
      </c>
      <c r="D43" s="441">
        <v>14282035</v>
      </c>
      <c r="E43" s="674"/>
    </row>
    <row r="44" spans="1:5" s="1" customFormat="1" ht="12" customHeight="1">
      <c r="A44" s="436" t="s">
        <v>315</v>
      </c>
      <c r="B44" s="437" t="s">
        <v>316</v>
      </c>
      <c r="C44" s="441"/>
      <c r="D44" s="441"/>
      <c r="E44" s="674">
        <v>22425</v>
      </c>
    </row>
    <row r="45" spans="1:5" s="1" customFormat="1" ht="12" customHeight="1">
      <c r="A45" s="436" t="s">
        <v>319</v>
      </c>
      <c r="B45" s="437" t="s">
        <v>626</v>
      </c>
      <c r="C45" s="441"/>
      <c r="D45" s="441">
        <v>1497920</v>
      </c>
      <c r="E45" s="674">
        <v>1497920</v>
      </c>
    </row>
    <row r="46" spans="1:5" s="1" customFormat="1" ht="12" customHeight="1" thickBot="1">
      <c r="A46" s="446" t="s">
        <v>636</v>
      </c>
      <c r="B46" s="447" t="s">
        <v>320</v>
      </c>
      <c r="C46" s="473"/>
      <c r="D46" s="441"/>
      <c r="E46" s="1323">
        <v>5759786</v>
      </c>
    </row>
    <row r="47" spans="1:5" s="1" customFormat="1" ht="12" customHeight="1" thickBot="1">
      <c r="A47" s="452" t="s">
        <v>13</v>
      </c>
      <c r="B47" s="463" t="s">
        <v>372</v>
      </c>
      <c r="C47" s="576">
        <v>89000000</v>
      </c>
      <c r="D47" s="576">
        <v>89000000</v>
      </c>
      <c r="E47" s="576">
        <v>26794259</v>
      </c>
    </row>
    <row r="48" spans="1:5" s="1" customFormat="1" ht="12" customHeight="1">
      <c r="A48" s="449" t="s">
        <v>322</v>
      </c>
      <c r="B48" s="450" t="s">
        <v>323</v>
      </c>
      <c r="C48" s="478"/>
      <c r="D48" s="478"/>
      <c r="E48" s="706"/>
    </row>
    <row r="49" spans="1:5" s="1" customFormat="1" ht="12" customHeight="1">
      <c r="A49" s="436" t="s">
        <v>324</v>
      </c>
      <c r="B49" s="437" t="s">
        <v>325</v>
      </c>
      <c r="C49" s="441">
        <v>89000000</v>
      </c>
      <c r="D49" s="441">
        <v>89000000</v>
      </c>
      <c r="E49" s="1324">
        <v>26549378</v>
      </c>
    </row>
    <row r="50" spans="1:5" s="1" customFormat="1" ht="12" customHeight="1">
      <c r="A50" s="436" t="s">
        <v>326</v>
      </c>
      <c r="B50" s="437" t="s">
        <v>327</v>
      </c>
      <c r="C50" s="441"/>
      <c r="D50" s="441"/>
      <c r="E50" s="1324">
        <v>244881</v>
      </c>
    </row>
    <row r="51" spans="1:5" s="1" customFormat="1" ht="12" customHeight="1">
      <c r="A51" s="436" t="s">
        <v>328</v>
      </c>
      <c r="B51" s="437" t="s">
        <v>329</v>
      </c>
      <c r="C51" s="441"/>
      <c r="D51" s="441"/>
      <c r="E51" s="674"/>
    </row>
    <row r="52" spans="1:5" s="1" customFormat="1" ht="13.5" thickBot="1">
      <c r="A52" s="446" t="s">
        <v>330</v>
      </c>
      <c r="B52" s="447" t="s">
        <v>331</v>
      </c>
      <c r="C52" s="477"/>
      <c r="D52" s="477"/>
      <c r="E52" s="1323"/>
    </row>
    <row r="53" spans="1:5" s="1" customFormat="1" ht="12" customHeight="1" thickBot="1">
      <c r="A53" s="452" t="s">
        <v>14</v>
      </c>
      <c r="B53" s="463" t="s">
        <v>378</v>
      </c>
      <c r="C53" s="479">
        <f>SUM(C54:C56)</f>
        <v>0</v>
      </c>
      <c r="D53" s="479">
        <f>SUM(D54:D56)</f>
        <v>0</v>
      </c>
      <c r="E53" s="777">
        <f>SUM(E54:E56)</f>
        <v>369830</v>
      </c>
    </row>
    <row r="54" spans="1:5" s="1" customFormat="1" ht="12" customHeight="1">
      <c r="A54" s="449" t="s">
        <v>332</v>
      </c>
      <c r="B54" s="450" t="s">
        <v>373</v>
      </c>
      <c r="C54" s="478"/>
      <c r="D54" s="478"/>
      <c r="E54" s="706"/>
    </row>
    <row r="55" spans="1:5" s="1" customFormat="1" ht="12" customHeight="1">
      <c r="A55" s="436" t="s">
        <v>375</v>
      </c>
      <c r="B55" s="437" t="s">
        <v>374</v>
      </c>
      <c r="C55" s="442"/>
      <c r="D55" s="442"/>
      <c r="E55" s="701"/>
    </row>
    <row r="56" spans="1:5" s="1" customFormat="1" ht="12" customHeight="1">
      <c r="A56" s="436" t="s">
        <v>664</v>
      </c>
      <c r="B56" s="437" t="s">
        <v>333</v>
      </c>
      <c r="C56" s="441"/>
      <c r="D56" s="441"/>
      <c r="E56" s="1324">
        <v>369830</v>
      </c>
    </row>
    <row r="57" spans="1:5" s="467" customFormat="1" ht="12" customHeight="1" thickBot="1">
      <c r="A57" s="480" t="s">
        <v>664</v>
      </c>
      <c r="B57" s="481" t="s">
        <v>377</v>
      </c>
      <c r="C57" s="482"/>
      <c r="D57" s="482"/>
      <c r="E57" s="707"/>
    </row>
    <row r="58" spans="1:5" s="1" customFormat="1" ht="12" customHeight="1" thickBot="1">
      <c r="A58" s="452" t="s">
        <v>15</v>
      </c>
      <c r="B58" s="453" t="s">
        <v>384</v>
      </c>
      <c r="C58" s="475">
        <f>SUM(C59:C61)</f>
        <v>16000000</v>
      </c>
      <c r="D58" s="475">
        <f>SUM(D59:D61)</f>
        <v>8000000</v>
      </c>
      <c r="E58" s="690">
        <f>SUM(E59:E61)</f>
        <v>7000000</v>
      </c>
    </row>
    <row r="59" spans="1:5" s="1" customFormat="1" ht="12" customHeight="1">
      <c r="A59" s="449" t="s">
        <v>334</v>
      </c>
      <c r="B59" s="450" t="s">
        <v>379</v>
      </c>
      <c r="C59" s="474"/>
      <c r="D59" s="474"/>
      <c r="E59" s="673"/>
    </row>
    <row r="60" spans="1:5" s="1" customFormat="1" ht="12" customHeight="1">
      <c r="A60" s="436" t="s">
        <v>381</v>
      </c>
      <c r="B60" s="437" t="s">
        <v>380</v>
      </c>
      <c r="C60" s="441"/>
      <c r="D60" s="441"/>
      <c r="E60" s="674"/>
    </row>
    <row r="61" spans="1:5" s="1" customFormat="1" ht="12" customHeight="1" thickBot="1">
      <c r="A61" s="436" t="s">
        <v>609</v>
      </c>
      <c r="B61" s="437" t="s">
        <v>335</v>
      </c>
      <c r="C61" s="698">
        <v>16000000</v>
      </c>
      <c r="D61" s="1158">
        <v>8000000</v>
      </c>
      <c r="E61" s="1181">
        <v>7000000</v>
      </c>
    </row>
    <row r="62" spans="1:5" s="1" customFormat="1" ht="12" customHeight="1" thickBot="1">
      <c r="A62" s="452" t="s">
        <v>35</v>
      </c>
      <c r="B62" s="463" t="s">
        <v>385</v>
      </c>
      <c r="C62" s="576">
        <f>SUM(C6+C14+C20+C26+C36+C47+C53+C58)</f>
        <v>1827982475</v>
      </c>
      <c r="D62" s="576">
        <f>SUM(D6+D14+D20+D26+D36+D47+D53+D58)</f>
        <v>1557605568</v>
      </c>
      <c r="E62" s="667">
        <f>SUM(E6+E14+E20+E26+E36+E47+E53+E58)</f>
        <v>1385971698</v>
      </c>
    </row>
    <row r="63" spans="1:5" s="1" customFormat="1" ht="12" customHeight="1">
      <c r="A63" s="489" t="s">
        <v>387</v>
      </c>
      <c r="B63" s="488" t="s">
        <v>336</v>
      </c>
      <c r="C63" s="462">
        <f>SUM(C64:C66)</f>
        <v>0</v>
      </c>
      <c r="D63" s="1137">
        <f>SUM(D64:D66)</f>
        <v>17462500</v>
      </c>
      <c r="E63" s="673">
        <f>SUM(E64:E66)</f>
        <v>0</v>
      </c>
    </row>
    <row r="64" spans="1:5" s="1" customFormat="1" ht="12" customHeight="1">
      <c r="A64" s="436" t="s">
        <v>337</v>
      </c>
      <c r="B64" s="437" t="s">
        <v>338</v>
      </c>
      <c r="C64" s="441"/>
      <c r="D64" s="1165">
        <v>17462500</v>
      </c>
      <c r="E64" s="674"/>
    </row>
    <row r="65" spans="1:5" s="1" customFormat="1" ht="12" customHeight="1">
      <c r="A65" s="436" t="s">
        <v>339</v>
      </c>
      <c r="B65" s="437" t="s">
        <v>340</v>
      </c>
      <c r="C65" s="441"/>
      <c r="D65" s="441"/>
      <c r="E65" s="674"/>
    </row>
    <row r="66" spans="1:5" s="1" customFormat="1" ht="12" customHeight="1">
      <c r="A66" s="436" t="s">
        <v>341</v>
      </c>
      <c r="B66" s="444" t="s">
        <v>342</v>
      </c>
      <c r="C66" s="443">
        <f>+C53+C54</f>
        <v>0</v>
      </c>
      <c r="D66" s="443"/>
      <c r="E66" s="675"/>
    </row>
    <row r="67" spans="1:5" s="1" customFormat="1" ht="12" customHeight="1">
      <c r="A67" s="489" t="s">
        <v>388</v>
      </c>
      <c r="B67" s="440" t="s">
        <v>343</v>
      </c>
      <c r="C67" s="445"/>
      <c r="D67" s="445"/>
      <c r="E67" s="676"/>
    </row>
    <row r="68" spans="1:5" s="1" customFormat="1" ht="12" customHeight="1">
      <c r="A68" s="489" t="s">
        <v>389</v>
      </c>
      <c r="B68" s="440" t="s">
        <v>344</v>
      </c>
      <c r="C68" s="445">
        <f>SUM(C69:C70)</f>
        <v>795405555</v>
      </c>
      <c r="D68" s="445">
        <f>SUM(D69:D70)</f>
        <v>791783851</v>
      </c>
      <c r="E68" s="676">
        <f>SUM(E69:E70)</f>
        <v>791783851</v>
      </c>
    </row>
    <row r="69" spans="1:5" s="1" customFormat="1" ht="12" customHeight="1">
      <c r="A69" s="436" t="s">
        <v>345</v>
      </c>
      <c r="B69" s="437" t="s">
        <v>346</v>
      </c>
      <c r="C69" s="698">
        <v>795405555</v>
      </c>
      <c r="D69" s="539">
        <v>791783851</v>
      </c>
      <c r="E69" s="677">
        <v>791783851</v>
      </c>
    </row>
    <row r="70" spans="1:5" s="1" customFormat="1" ht="12" customHeight="1">
      <c r="A70" s="446" t="s">
        <v>347</v>
      </c>
      <c r="B70" s="447" t="s">
        <v>348</v>
      </c>
      <c r="C70" s="445"/>
      <c r="D70" s="539"/>
      <c r="E70" s="677"/>
    </row>
    <row r="71" spans="1:5" s="589" customFormat="1" ht="12" customHeight="1" thickBot="1">
      <c r="A71" s="587" t="s">
        <v>445</v>
      </c>
      <c r="B71" s="588" t="s">
        <v>540</v>
      </c>
      <c r="C71" s="541">
        <v>35000000</v>
      </c>
      <c r="D71" s="541">
        <v>35000000</v>
      </c>
      <c r="E71" s="1325">
        <v>37046808</v>
      </c>
    </row>
    <row r="72" spans="1:5" s="1" customFormat="1" ht="12" customHeight="1" thickBot="1">
      <c r="A72" s="952" t="s">
        <v>390</v>
      </c>
      <c r="B72" s="953" t="s">
        <v>391</v>
      </c>
      <c r="C72" s="208">
        <f>SUM(C63+C67+C68+C71)</f>
        <v>830405555</v>
      </c>
      <c r="D72" s="208">
        <f>SUM(D63+D67+D68+D71)</f>
        <v>844246351</v>
      </c>
      <c r="E72" s="898">
        <f>SUM(E63+E67+E68+E71)</f>
        <v>828830659</v>
      </c>
    </row>
    <row r="73" spans="1:5" s="1" customFormat="1" ht="12" customHeight="1" thickBot="1">
      <c r="A73" s="952" t="s">
        <v>407</v>
      </c>
      <c r="B73" s="953" t="s">
        <v>392</v>
      </c>
      <c r="C73" s="208"/>
      <c r="D73" s="208"/>
      <c r="E73" s="898"/>
    </row>
    <row r="74" spans="1:5" s="1" customFormat="1" ht="12" customHeight="1" thickBot="1">
      <c r="A74" s="952" t="s">
        <v>408</v>
      </c>
      <c r="B74" s="953" t="s">
        <v>393</v>
      </c>
      <c r="C74" s="208"/>
      <c r="D74" s="208"/>
      <c r="E74" s="898"/>
    </row>
    <row r="75" spans="1:5" s="1" customFormat="1" ht="12" customHeight="1" thickBot="1">
      <c r="A75" s="952" t="s">
        <v>16</v>
      </c>
      <c r="B75" s="954" t="s">
        <v>386</v>
      </c>
      <c r="C75" s="208">
        <f>SUM(C72:C74)</f>
        <v>830405555</v>
      </c>
      <c r="D75" s="208">
        <f>SUM(D72:D74)</f>
        <v>844246351</v>
      </c>
      <c r="E75" s="898">
        <f>SUM(E72:E74)</f>
        <v>828830659</v>
      </c>
    </row>
    <row r="76" spans="1:5" s="1" customFormat="1" ht="26.25" customHeight="1" thickBot="1">
      <c r="A76" s="952" t="s">
        <v>17</v>
      </c>
      <c r="B76" s="955" t="s">
        <v>409</v>
      </c>
      <c r="C76" s="773">
        <f>SUM(C62+C75)</f>
        <v>2658388030</v>
      </c>
      <c r="D76" s="900">
        <f>SUM(D62+D75)</f>
        <v>2401851919</v>
      </c>
      <c r="E76" s="899">
        <f>SUM(E62+E75)</f>
        <v>2214802357</v>
      </c>
    </row>
    <row r="77" spans="1:5" ht="16.5" customHeight="1">
      <c r="A77" s="341" t="s">
        <v>21</v>
      </c>
      <c r="B77" s="341"/>
      <c r="C77" s="341"/>
      <c r="D77" s="341"/>
      <c r="E77" s="341"/>
    </row>
    <row r="78" spans="1:5" s="89" customFormat="1" ht="16.5" customHeight="1" thickBot="1">
      <c r="A78" s="149" t="s">
        <v>22</v>
      </c>
      <c r="B78" s="341"/>
      <c r="C78" s="47"/>
      <c r="D78" s="47"/>
      <c r="E78" s="47" t="s">
        <v>628</v>
      </c>
    </row>
    <row r="79" spans="1:5" s="89" customFormat="1" ht="16.5" customHeight="1">
      <c r="A79" s="342" t="s">
        <v>3</v>
      </c>
      <c r="B79" s="344" t="s">
        <v>23</v>
      </c>
      <c r="C79" s="1363" t="s">
        <v>884</v>
      </c>
      <c r="D79" s="1364"/>
      <c r="E79" s="1365"/>
    </row>
    <row r="80" spans="1:5" ht="38.1" customHeight="1" thickBot="1">
      <c r="A80" s="343"/>
      <c r="B80" s="345"/>
      <c r="C80" s="151" t="s">
        <v>5</v>
      </c>
      <c r="D80" s="151" t="s">
        <v>6</v>
      </c>
      <c r="E80" s="152" t="s">
        <v>7</v>
      </c>
    </row>
    <row r="81" spans="1:5" s="22" customFormat="1" ht="12" customHeight="1" thickBot="1">
      <c r="A81" s="18">
        <v>1</v>
      </c>
      <c r="B81" s="19">
        <v>2</v>
      </c>
      <c r="C81" s="19">
        <v>3</v>
      </c>
      <c r="D81" s="19">
        <v>4</v>
      </c>
      <c r="E81" s="20">
        <v>5</v>
      </c>
    </row>
    <row r="82" spans="1:5" ht="12" customHeight="1" thickBot="1">
      <c r="A82" s="14" t="s">
        <v>8</v>
      </c>
      <c r="B82" s="17" t="s">
        <v>265</v>
      </c>
      <c r="C82" s="201">
        <f>+C83+C84+C85+C86+C87</f>
        <v>1544255759</v>
      </c>
      <c r="D82" s="201">
        <f>+D83+D84+D85+D86+D87</f>
        <v>1578221268</v>
      </c>
      <c r="E82" s="78">
        <f>+E83+E84+E85+E86+E87</f>
        <v>1477711307</v>
      </c>
    </row>
    <row r="83" spans="1:5" ht="12" customHeight="1">
      <c r="A83" s="11" t="s">
        <v>217</v>
      </c>
      <c r="B83" s="6" t="s">
        <v>24</v>
      </c>
      <c r="C83" s="204">
        <v>934507306</v>
      </c>
      <c r="D83" s="204">
        <v>937083860</v>
      </c>
      <c r="E83" s="80">
        <v>900990774</v>
      </c>
    </row>
    <row r="84" spans="1:5" ht="12" customHeight="1">
      <c r="A84" s="9" t="s">
        <v>218</v>
      </c>
      <c r="B84" s="5" t="s">
        <v>25</v>
      </c>
      <c r="C84" s="203">
        <v>134683017</v>
      </c>
      <c r="D84" s="203">
        <v>135657692</v>
      </c>
      <c r="E84" s="81">
        <v>126561000</v>
      </c>
    </row>
    <row r="85" spans="1:5" ht="12" customHeight="1">
      <c r="A85" s="9" t="s">
        <v>219</v>
      </c>
      <c r="B85" s="5" t="s">
        <v>26</v>
      </c>
      <c r="C85" s="206">
        <v>395132436</v>
      </c>
      <c r="D85" s="206">
        <v>421555726</v>
      </c>
      <c r="E85" s="83">
        <v>376198034</v>
      </c>
    </row>
    <row r="86" spans="1:5" ht="12" customHeight="1">
      <c r="A86" s="9" t="s">
        <v>220</v>
      </c>
      <c r="B86" s="7" t="s">
        <v>27</v>
      </c>
      <c r="C86" s="206">
        <v>71933000</v>
      </c>
      <c r="D86" s="206">
        <v>71933000</v>
      </c>
      <c r="E86" s="83">
        <v>62304071</v>
      </c>
    </row>
    <row r="87" spans="1:5" ht="12" customHeight="1">
      <c r="A87" s="9" t="s">
        <v>221</v>
      </c>
      <c r="B87" s="12" t="s">
        <v>28</v>
      </c>
      <c r="C87" s="206">
        <f>SUM(C88:C98)</f>
        <v>8000000</v>
      </c>
      <c r="D87" s="206">
        <v>11990990</v>
      </c>
      <c r="E87" s="83">
        <v>11657428</v>
      </c>
    </row>
    <row r="88" spans="1:5" s="415" customFormat="1" ht="12" customHeight="1">
      <c r="A88" s="413" t="s">
        <v>229</v>
      </c>
      <c r="B88" s="416" t="s">
        <v>223</v>
      </c>
      <c r="C88" s="399">
        <v>7000000</v>
      </c>
      <c r="D88" s="399">
        <v>8000000</v>
      </c>
      <c r="E88" s="400">
        <v>7966588</v>
      </c>
    </row>
    <row r="89" spans="1:5" s="415" customFormat="1" ht="12" customHeight="1">
      <c r="A89" s="413" t="s">
        <v>230</v>
      </c>
      <c r="B89" s="416" t="s">
        <v>224</v>
      </c>
      <c r="C89" s="399"/>
      <c r="D89" s="399"/>
      <c r="E89" s="400"/>
    </row>
    <row r="90" spans="1:5" s="415" customFormat="1" ht="12" customHeight="1">
      <c r="A90" s="413" t="s">
        <v>231</v>
      </c>
      <c r="B90" s="414" t="s">
        <v>225</v>
      </c>
      <c r="C90" s="399"/>
      <c r="D90" s="399"/>
      <c r="E90" s="400"/>
    </row>
    <row r="91" spans="1:5" s="415" customFormat="1" ht="12" customHeight="1">
      <c r="A91" s="417" t="s">
        <v>232</v>
      </c>
      <c r="B91" s="418" t="s">
        <v>226</v>
      </c>
      <c r="C91" s="399"/>
      <c r="D91" s="399"/>
      <c r="E91" s="400"/>
    </row>
    <row r="92" spans="1:5" s="415" customFormat="1" ht="12" customHeight="1">
      <c r="A92" s="413" t="s">
        <v>233</v>
      </c>
      <c r="B92" s="418" t="s">
        <v>227</v>
      </c>
      <c r="C92" s="399"/>
      <c r="D92" s="399">
        <v>1507150</v>
      </c>
      <c r="E92" s="400">
        <v>675000</v>
      </c>
    </row>
    <row r="93" spans="1:5" s="415" customFormat="1" ht="12" customHeight="1">
      <c r="A93" s="419" t="s">
        <v>234</v>
      </c>
      <c r="B93" s="416" t="s">
        <v>240</v>
      </c>
      <c r="C93" s="399"/>
      <c r="D93" s="399"/>
      <c r="E93" s="400"/>
    </row>
    <row r="94" spans="1:5" s="415" customFormat="1" ht="12" customHeight="1">
      <c r="A94" s="419" t="s">
        <v>235</v>
      </c>
      <c r="B94" s="414" t="s">
        <v>241</v>
      </c>
      <c r="C94" s="399"/>
      <c r="D94" s="399"/>
      <c r="E94" s="400"/>
    </row>
    <row r="95" spans="1:5" s="415" customFormat="1" ht="12" customHeight="1">
      <c r="A95" s="419" t="s">
        <v>236</v>
      </c>
      <c r="B95" s="418" t="s">
        <v>242</v>
      </c>
      <c r="C95" s="399"/>
      <c r="D95" s="399"/>
      <c r="E95" s="400"/>
    </row>
    <row r="96" spans="1:5" s="415" customFormat="1" ht="12" customHeight="1">
      <c r="A96" s="419" t="s">
        <v>237</v>
      </c>
      <c r="B96" s="418" t="s">
        <v>243</v>
      </c>
      <c r="C96" s="399"/>
      <c r="D96" s="399"/>
      <c r="E96" s="400"/>
    </row>
    <row r="97" spans="1:5" s="415" customFormat="1" ht="12" customHeight="1">
      <c r="A97" s="419" t="s">
        <v>239</v>
      </c>
      <c r="B97" s="418" t="s">
        <v>244</v>
      </c>
      <c r="C97" s="399"/>
      <c r="D97" s="399">
        <v>1483840</v>
      </c>
      <c r="E97" s="400">
        <v>3015495</v>
      </c>
    </row>
    <row r="98" spans="1:5" s="415" customFormat="1" ht="12" customHeight="1" thickBot="1">
      <c r="A98" s="420" t="s">
        <v>612</v>
      </c>
      <c r="B98" s="421" t="s">
        <v>245</v>
      </c>
      <c r="C98" s="401">
        <v>1000000</v>
      </c>
      <c r="D98" s="401">
        <v>1000000</v>
      </c>
      <c r="E98" s="402"/>
    </row>
    <row r="99" spans="1:5" ht="12" customHeight="1" thickBot="1">
      <c r="A99" s="13" t="s">
        <v>9</v>
      </c>
      <c r="B99" s="16" t="s">
        <v>266</v>
      </c>
      <c r="C99" s="202">
        <f>+C100+C101+C102</f>
        <v>1035182642</v>
      </c>
      <c r="D99" s="202">
        <f>+D100+D101+D102</f>
        <v>743681022</v>
      </c>
      <c r="E99" s="79">
        <f>+E100+E101+E102</f>
        <v>445162386</v>
      </c>
    </row>
    <row r="100" spans="1:5" ht="12" customHeight="1">
      <c r="A100" s="10" t="s">
        <v>246</v>
      </c>
      <c r="B100" s="5" t="s">
        <v>29</v>
      </c>
      <c r="C100" s="205">
        <v>676973107</v>
      </c>
      <c r="D100" s="205">
        <v>276656889</v>
      </c>
      <c r="E100" s="82">
        <v>33199821</v>
      </c>
    </row>
    <row r="101" spans="1:5" ht="12" customHeight="1">
      <c r="A101" s="10" t="s">
        <v>247</v>
      </c>
      <c r="B101" s="8" t="s">
        <v>30</v>
      </c>
      <c r="C101" s="203">
        <v>358209535</v>
      </c>
      <c r="D101" s="203">
        <v>467024133</v>
      </c>
      <c r="E101" s="203">
        <v>411962565</v>
      </c>
    </row>
    <row r="102" spans="1:5" ht="12" customHeight="1">
      <c r="A102" s="10" t="s">
        <v>248</v>
      </c>
      <c r="B102" s="412" t="s">
        <v>249</v>
      </c>
      <c r="C102" s="203"/>
      <c r="D102" s="203"/>
      <c r="E102" s="81"/>
    </row>
    <row r="103" spans="1:5" s="415" customFormat="1" ht="12" customHeight="1">
      <c r="A103" s="422" t="s">
        <v>250</v>
      </c>
      <c r="B103" s="69" t="s">
        <v>264</v>
      </c>
      <c r="C103" s="397"/>
      <c r="D103" s="397"/>
      <c r="E103" s="398"/>
    </row>
    <row r="104" spans="1:5" s="415" customFormat="1" ht="12" customHeight="1">
      <c r="A104" s="422" t="s">
        <v>251</v>
      </c>
      <c r="B104" s="423" t="s">
        <v>258</v>
      </c>
      <c r="C104" s="397"/>
      <c r="D104" s="397"/>
      <c r="E104" s="398"/>
    </row>
    <row r="105" spans="1:5" s="415" customFormat="1">
      <c r="A105" s="422" t="s">
        <v>252</v>
      </c>
      <c r="B105" s="424" t="s">
        <v>259</v>
      </c>
      <c r="C105" s="397"/>
      <c r="D105" s="397"/>
      <c r="E105" s="398"/>
    </row>
    <row r="106" spans="1:5" s="415" customFormat="1" ht="12" customHeight="1">
      <c r="A106" s="422" t="s">
        <v>253</v>
      </c>
      <c r="B106" s="424" t="s">
        <v>260</v>
      </c>
      <c r="C106" s="425"/>
      <c r="D106" s="425"/>
      <c r="E106" s="426"/>
    </row>
    <row r="107" spans="1:5" s="415" customFormat="1" ht="12" customHeight="1">
      <c r="A107" s="422" t="s">
        <v>254</v>
      </c>
      <c r="B107" s="424" t="s">
        <v>261</v>
      </c>
      <c r="C107" s="425"/>
      <c r="D107" s="425"/>
      <c r="E107" s="426"/>
    </row>
    <row r="108" spans="1:5" s="415" customFormat="1" ht="15" customHeight="1">
      <c r="A108" s="422" t="s">
        <v>255</v>
      </c>
      <c r="B108" s="424" t="s">
        <v>262</v>
      </c>
      <c r="C108" s="425"/>
      <c r="D108" s="425"/>
      <c r="E108" s="426"/>
    </row>
    <row r="109" spans="1:5" s="415" customFormat="1" ht="12.75" customHeight="1">
      <c r="A109" s="427" t="s">
        <v>256</v>
      </c>
      <c r="B109" s="424" t="s">
        <v>32</v>
      </c>
      <c r="C109" s="428"/>
      <c r="D109" s="428"/>
      <c r="E109" s="429"/>
    </row>
    <row r="110" spans="1:5" s="415" customFormat="1" ht="14.25" customHeight="1" thickBot="1">
      <c r="A110" s="430" t="s">
        <v>257</v>
      </c>
      <c r="B110" s="431" t="s">
        <v>263</v>
      </c>
      <c r="C110" s="428"/>
      <c r="D110" s="428"/>
      <c r="E110" s="429"/>
    </row>
    <row r="111" spans="1:5" ht="12" customHeight="1" thickBot="1">
      <c r="A111" s="13" t="s">
        <v>10</v>
      </c>
      <c r="B111" s="432" t="s">
        <v>267</v>
      </c>
      <c r="C111" s="201">
        <f>+C82+C99</f>
        <v>2579438401</v>
      </c>
      <c r="D111" s="201">
        <f>+D82+D99</f>
        <v>2321902290</v>
      </c>
      <c r="E111" s="78">
        <f>+E82+E99</f>
        <v>1922873693</v>
      </c>
    </row>
    <row r="112" spans="1:5" ht="12" customHeight="1" thickBot="1">
      <c r="A112" s="72" t="s">
        <v>394</v>
      </c>
      <c r="B112" s="495" t="s">
        <v>395</v>
      </c>
      <c r="C112" s="202">
        <f>SUM(C113:C115)</f>
        <v>0</v>
      </c>
      <c r="D112" s="202">
        <f>SUM(D113:D115)</f>
        <v>0</v>
      </c>
      <c r="E112" s="79">
        <f>SUM(E113:E115)</f>
        <v>0</v>
      </c>
    </row>
    <row r="113" spans="1:5" ht="12" customHeight="1">
      <c r="A113" s="73" t="s">
        <v>396</v>
      </c>
      <c r="B113" s="74" t="s">
        <v>399</v>
      </c>
      <c r="C113" s="203"/>
      <c r="D113" s="203"/>
      <c r="E113" s="81"/>
    </row>
    <row r="114" spans="1:5" ht="12" customHeight="1">
      <c r="A114" s="71" t="s">
        <v>397</v>
      </c>
      <c r="B114" s="68" t="s">
        <v>400</v>
      </c>
      <c r="C114" s="203"/>
      <c r="D114" s="203"/>
      <c r="E114" s="81"/>
    </row>
    <row r="115" spans="1:5" ht="12" customHeight="1" thickBot="1">
      <c r="A115" s="75" t="s">
        <v>398</v>
      </c>
      <c r="B115" s="76" t="s">
        <v>401</v>
      </c>
      <c r="C115" s="206"/>
      <c r="D115" s="206"/>
      <c r="E115" s="83"/>
    </row>
    <row r="116" spans="1:5" ht="12" customHeight="1" thickBot="1">
      <c r="A116" s="72" t="s">
        <v>402</v>
      </c>
      <c r="B116" s="495" t="s">
        <v>403</v>
      </c>
      <c r="C116" s="209"/>
      <c r="D116" s="209"/>
      <c r="E116" s="210"/>
    </row>
    <row r="117" spans="1:5" ht="12" customHeight="1" thickBot="1">
      <c r="A117" s="496" t="s">
        <v>610</v>
      </c>
      <c r="B117" s="495" t="s">
        <v>613</v>
      </c>
      <c r="C117" s="209">
        <v>35000000</v>
      </c>
      <c r="D117" s="1275">
        <v>36000000</v>
      </c>
      <c r="E117" s="1276">
        <v>35513639</v>
      </c>
    </row>
    <row r="118" spans="1:5" ht="12" customHeight="1" thickBot="1">
      <c r="A118" s="496" t="s">
        <v>412</v>
      </c>
      <c r="B118" s="495" t="s">
        <v>404</v>
      </c>
      <c r="C118" s="209"/>
      <c r="D118" s="209"/>
      <c r="E118" s="210"/>
    </row>
    <row r="119" spans="1:5" ht="12" customHeight="1" thickBot="1">
      <c r="A119" s="496" t="s">
        <v>413</v>
      </c>
      <c r="B119" s="495" t="s">
        <v>405</v>
      </c>
      <c r="C119" s="209"/>
      <c r="D119" s="209"/>
      <c r="E119" s="210"/>
    </row>
    <row r="120" spans="1:5" ht="12" customHeight="1" thickBot="1">
      <c r="A120" s="70" t="s">
        <v>33</v>
      </c>
      <c r="B120" s="140" t="s">
        <v>406</v>
      </c>
      <c r="C120" s="211">
        <f>SUM(C117:C119)</f>
        <v>35000000</v>
      </c>
      <c r="D120" s="211">
        <f>SUM(D116:D119)</f>
        <v>36000000</v>
      </c>
      <c r="E120" s="85">
        <f>SUM(E116:E119)</f>
        <v>35513639</v>
      </c>
    </row>
    <row r="121" spans="1:5" s="1" customFormat="1" ht="28.5" customHeight="1" thickBot="1">
      <c r="A121" s="77" t="s">
        <v>12</v>
      </c>
      <c r="B121" s="141" t="s">
        <v>414</v>
      </c>
      <c r="C121" s="207">
        <f>SUM(C111+C120)</f>
        <v>2614438401</v>
      </c>
      <c r="D121" s="207">
        <f>SUM(D111+D120)</f>
        <v>2357902290</v>
      </c>
      <c r="E121" s="84">
        <f>SUM(E111+E120)</f>
        <v>1958387332</v>
      </c>
    </row>
    <row r="122" spans="1:5" ht="17.25" customHeight="1">
      <c r="A122" s="142"/>
      <c r="B122" s="142"/>
      <c r="C122" s="143"/>
      <c r="D122" s="143"/>
      <c r="E122" s="143"/>
    </row>
    <row r="123" spans="1:5" ht="7.5" customHeight="1">
      <c r="A123" s="142"/>
      <c r="B123" s="142"/>
      <c r="C123" s="143"/>
      <c r="D123" s="143"/>
      <c r="E123" s="143"/>
    </row>
    <row r="125" spans="1:5" ht="12.75" customHeight="1"/>
    <row r="126" spans="1:5" ht="13.5" customHeight="1"/>
    <row r="127" spans="1:5" ht="13.5" customHeight="1"/>
    <row r="128" spans="1:5" ht="13.5" customHeight="1"/>
    <row r="129" ht="7.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</sheetData>
  <mergeCells count="4">
    <mergeCell ref="A3:A4"/>
    <mergeCell ref="B3:B4"/>
    <mergeCell ref="C3:E3"/>
    <mergeCell ref="C79:E7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7" fitToWidth="3" fitToHeight="2" orientation="portrait" r:id="rId1"/>
  <headerFooter alignWithMargins="0">
    <oddHeader>&amp;C&amp;"Times New Roman CE,Félkövér"&amp;12
Létavértes Városi Önkormányzat
2024. ÉVI ZÁRSZÁMADÁS
KÖTELEZŐ FELADATAINAK MÉRLEGE &amp;10
&amp;R&amp;"Times New Roman CE,Félkövér dőlt"&amp;11 1.2. melléklet a .../2025. (.....) önkormányzati rendelethez</oddHeader>
  </headerFooter>
  <rowBreaks count="1" manualBreakCount="1">
    <brk id="76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E127"/>
  <sheetViews>
    <sheetView topLeftCell="B1" workbookViewId="0">
      <selection activeCell="E67" sqref="E67"/>
    </sheetView>
  </sheetViews>
  <sheetFormatPr defaultRowHeight="12.75"/>
  <cols>
    <col min="1" max="1" width="9.6640625" style="3" customWidth="1"/>
    <col min="2" max="2" width="52.83203125" style="4" customWidth="1"/>
    <col min="3" max="3" width="14.332031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896</v>
      </c>
    </row>
    <row r="2" spans="1:5" s="40" customFormat="1" ht="25.5" customHeight="1">
      <c r="A2" s="374"/>
      <c r="B2" s="1388" t="s">
        <v>184</v>
      </c>
      <c r="C2" s="1389"/>
      <c r="D2" s="1390"/>
      <c r="E2" s="66" t="s">
        <v>123</v>
      </c>
    </row>
    <row r="3" spans="1:5" s="40" customFormat="1" ht="36.75" thickBot="1">
      <c r="A3" s="570" t="s">
        <v>120</v>
      </c>
      <c r="B3" s="1385" t="s">
        <v>537</v>
      </c>
      <c r="C3" s="1386"/>
      <c r="D3" s="1391"/>
      <c r="E3" s="569" t="s">
        <v>529</v>
      </c>
    </row>
    <row r="4" spans="1:5" s="41" customFormat="1" ht="15.95" customHeight="1" thickBot="1">
      <c r="A4" s="58"/>
      <c r="B4" s="58"/>
      <c r="C4" s="58"/>
      <c r="D4" s="59"/>
      <c r="E4" s="59" t="s">
        <v>651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10500000</v>
      </c>
      <c r="D7" s="536">
        <f>SUM(D15+D8)</f>
        <v>15277121</v>
      </c>
      <c r="E7" s="668">
        <f>SUM(E15+E8)</f>
        <v>16100197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10500000</v>
      </c>
      <c r="D15" s="454">
        <f>SUM(D16:D20)</f>
        <v>15277121</v>
      </c>
      <c r="E15" s="502">
        <f>SUM(E16:E20)</f>
        <v>16100197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>
        <v>10500000</v>
      </c>
      <c r="D20" s="438">
        <v>15277121</v>
      </c>
      <c r="E20" s="438">
        <v>16100197</v>
      </c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576">
        <f>SUM(C41:C49)</f>
        <v>1610000</v>
      </c>
      <c r="D40" s="576">
        <f>SUM(D41:D49)</f>
        <v>1610000</v>
      </c>
      <c r="E40" s="696">
        <f>SUM(E41:E50)</f>
        <v>1503498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400000</v>
      </c>
      <c r="D42" s="441">
        <v>400000</v>
      </c>
      <c r="E42" s="508">
        <v>510000</v>
      </c>
    </row>
    <row r="43" spans="1:5" s="43" customFormat="1" ht="12" customHeight="1">
      <c r="A43" s="436" t="s">
        <v>305</v>
      </c>
      <c r="B43" s="437" t="s">
        <v>306</v>
      </c>
      <c r="C43" s="441">
        <v>1210000</v>
      </c>
      <c r="D43" s="441">
        <v>1210000</v>
      </c>
      <c r="E43" s="508">
        <v>970302</v>
      </c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713" t="s">
        <v>636</v>
      </c>
      <c r="B50" s="714" t="s">
        <v>320</v>
      </c>
      <c r="C50" s="715"/>
      <c r="D50" s="715"/>
      <c r="E50" s="716">
        <v>23196</v>
      </c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12110000</v>
      </c>
      <c r="D67" s="576">
        <f>SUM(D8+D15+D22+D29+D40+D51+D57+D62)</f>
        <v>16887121</v>
      </c>
      <c r="E67" s="667">
        <f>SUM(E8+E15+E22+E29+E40+E51+E57+E62)</f>
        <v>17603695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customHeight="1">
      <c r="A73" s="489" t="s">
        <v>389</v>
      </c>
      <c r="B73" s="440" t="s">
        <v>344</v>
      </c>
      <c r="C73" s="445">
        <f>SUM(C74:C75)</f>
        <v>1052840</v>
      </c>
      <c r="D73" s="445">
        <f>SUM(D74:D75)</f>
        <v>1052840</v>
      </c>
      <c r="E73" s="520">
        <f>SUM(E74:E75)</f>
        <v>1052840</v>
      </c>
    </row>
    <row r="74" spans="1:5" ht="12" customHeight="1">
      <c r="A74" s="436" t="s">
        <v>345</v>
      </c>
      <c r="B74" s="437" t="s">
        <v>346</v>
      </c>
      <c r="C74" s="539">
        <v>1052840</v>
      </c>
      <c r="D74" s="539">
        <v>1052840</v>
      </c>
      <c r="E74" s="539">
        <v>1052840</v>
      </c>
    </row>
    <row r="75" spans="1:5" ht="12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customHeight="1" thickBot="1">
      <c r="A76" s="542" t="s">
        <v>445</v>
      </c>
      <c r="B76" s="543" t="s">
        <v>446</v>
      </c>
      <c r="C76" s="541"/>
      <c r="D76" s="541"/>
      <c r="E76" s="544"/>
    </row>
    <row r="77" spans="1:5" s="44" customFormat="1" ht="12" customHeight="1" thickBot="1">
      <c r="A77" s="577" t="s">
        <v>531</v>
      </c>
      <c r="B77" s="972" t="s">
        <v>532</v>
      </c>
      <c r="C77" s="208">
        <v>261424688</v>
      </c>
      <c r="D77" s="208">
        <v>261424688</v>
      </c>
      <c r="E77" s="671">
        <v>236539361</v>
      </c>
    </row>
    <row r="78" spans="1:5" ht="12" customHeight="1" thickBot="1">
      <c r="A78" s="952" t="s">
        <v>390</v>
      </c>
      <c r="B78" s="956" t="s">
        <v>391</v>
      </c>
      <c r="C78" s="208">
        <f>SUM(C73+C76+C77)</f>
        <v>262477528</v>
      </c>
      <c r="D78" s="208">
        <f>SUM(D73+D76+D77)</f>
        <v>262477528</v>
      </c>
      <c r="E78" s="671">
        <f>SUM(E73+E76+E77)</f>
        <v>237592201</v>
      </c>
    </row>
    <row r="79" spans="1:5" ht="12" customHeight="1" thickBot="1">
      <c r="A79" s="952" t="s">
        <v>407</v>
      </c>
      <c r="B79" s="956" t="s">
        <v>392</v>
      </c>
      <c r="C79" s="208"/>
      <c r="D79" s="208"/>
      <c r="E79" s="671"/>
    </row>
    <row r="80" spans="1:5" ht="12" customHeight="1" thickBot="1">
      <c r="A80" s="952" t="s">
        <v>408</v>
      </c>
      <c r="B80" s="956" t="s">
        <v>393</v>
      </c>
      <c r="C80" s="208"/>
      <c r="D80" s="208"/>
      <c r="E80" s="671"/>
    </row>
    <row r="81" spans="1:5" ht="12" customHeight="1" thickBot="1">
      <c r="A81" s="952" t="s">
        <v>16</v>
      </c>
      <c r="B81" s="957" t="s">
        <v>386</v>
      </c>
      <c r="C81" s="208">
        <f>SUM(C78:C80)</f>
        <v>262477528</v>
      </c>
      <c r="D81" s="208">
        <f>SUM(D78:D80)</f>
        <v>262477528</v>
      </c>
      <c r="E81" s="671">
        <f>SUM(E78:E80)</f>
        <v>237592201</v>
      </c>
    </row>
    <row r="82" spans="1:5" ht="24.75" customHeight="1" thickBot="1">
      <c r="A82" s="952" t="s">
        <v>17</v>
      </c>
      <c r="B82" s="960" t="s">
        <v>409</v>
      </c>
      <c r="C82" s="971">
        <f>SUM(C67+C81)</f>
        <v>274587528</v>
      </c>
      <c r="D82" s="971">
        <f>SUM(D67+D81)</f>
        <v>279364649</v>
      </c>
      <c r="E82" s="970">
        <f>SUM(E67+E81)</f>
        <v>255195896</v>
      </c>
    </row>
    <row r="83" spans="1:5">
      <c r="A83" s="146"/>
      <c r="B83" s="146"/>
      <c r="C83" s="147"/>
      <c r="D83" s="147"/>
      <c r="E83" s="147"/>
    </row>
    <row r="84" spans="1:5" ht="13.5" thickBot="1">
      <c r="A84" s="146"/>
      <c r="B84" s="146"/>
      <c r="C84" s="147"/>
      <c r="D84" s="147"/>
      <c r="E84" s="147"/>
    </row>
    <row r="85" spans="1:5" s="21" customFormat="1" ht="38.1" customHeight="1" thickBot="1">
      <c r="A85" s="571"/>
      <c r="B85" s="572" t="s">
        <v>23</v>
      </c>
      <c r="C85" s="573" t="s">
        <v>5</v>
      </c>
      <c r="D85" s="573" t="s">
        <v>6</v>
      </c>
      <c r="E85" s="574" t="s">
        <v>7</v>
      </c>
    </row>
    <row r="86" spans="1:5" s="22" customFormat="1" ht="12" customHeight="1" thickBot="1">
      <c r="A86" s="18">
        <v>1</v>
      </c>
      <c r="B86" s="19">
        <v>2</v>
      </c>
      <c r="C86" s="19">
        <v>3</v>
      </c>
      <c r="D86" s="19">
        <v>4</v>
      </c>
      <c r="E86" s="20">
        <v>5</v>
      </c>
    </row>
    <row r="87" spans="1:5" s="21" customFormat="1" ht="12" customHeight="1" thickBot="1">
      <c r="A87" s="14" t="s">
        <v>8</v>
      </c>
      <c r="B87" s="17" t="s">
        <v>265</v>
      </c>
      <c r="C87" s="202">
        <f>+C88+C89+C90+C91+C92</f>
        <v>274087528</v>
      </c>
      <c r="D87" s="201">
        <f>+D88+D89+D90+D91+D92</f>
        <v>278610649</v>
      </c>
      <c r="E87" s="78">
        <f>+E88+E89+E90+E91+E92</f>
        <v>253036695</v>
      </c>
    </row>
    <row r="88" spans="1:5" s="21" customFormat="1" ht="12" customHeight="1">
      <c r="A88" s="11" t="s">
        <v>217</v>
      </c>
      <c r="B88" s="6" t="s">
        <v>24</v>
      </c>
      <c r="C88" s="204">
        <v>219093582</v>
      </c>
      <c r="D88" s="204">
        <v>221751178</v>
      </c>
      <c r="E88" s="80">
        <v>201072900</v>
      </c>
    </row>
    <row r="89" spans="1:5" s="21" customFormat="1" ht="12" customHeight="1">
      <c r="A89" s="9" t="s">
        <v>218</v>
      </c>
      <c r="B89" s="5" t="s">
        <v>25</v>
      </c>
      <c r="C89" s="203">
        <v>34061946</v>
      </c>
      <c r="D89" s="203">
        <v>34463221</v>
      </c>
      <c r="E89" s="81">
        <v>30187219</v>
      </c>
    </row>
    <row r="90" spans="1:5" s="21" customFormat="1" ht="12" customHeight="1">
      <c r="A90" s="9" t="s">
        <v>219</v>
      </c>
      <c r="B90" s="5" t="s">
        <v>26</v>
      </c>
      <c r="C90" s="206">
        <v>20932000</v>
      </c>
      <c r="D90" s="206">
        <v>22396250</v>
      </c>
      <c r="E90" s="83">
        <v>21776576</v>
      </c>
    </row>
    <row r="91" spans="1:5" s="21" customFormat="1" ht="12" customHeight="1">
      <c r="A91" s="9" t="s">
        <v>220</v>
      </c>
      <c r="B91" s="7" t="s">
        <v>27</v>
      </c>
      <c r="C91" s="206"/>
      <c r="D91" s="206"/>
      <c r="E91" s="83"/>
    </row>
    <row r="92" spans="1:5" s="21" customFormat="1" ht="12" customHeight="1" thickBot="1">
      <c r="A92" s="9" t="s">
        <v>221</v>
      </c>
      <c r="B92" s="12" t="s">
        <v>28</v>
      </c>
      <c r="C92" s="206"/>
      <c r="D92" s="206"/>
      <c r="E92" s="83"/>
    </row>
    <row r="93" spans="1:5" s="415" customFormat="1" ht="12" hidden="1" customHeight="1">
      <c r="A93" s="413" t="s">
        <v>228</v>
      </c>
      <c r="B93" s="414" t="s">
        <v>222</v>
      </c>
      <c r="C93" s="399"/>
      <c r="D93" s="399"/>
      <c r="E93" s="400"/>
    </row>
    <row r="94" spans="1:5" s="415" customFormat="1" ht="12" hidden="1" customHeight="1">
      <c r="A94" s="413" t="s">
        <v>229</v>
      </c>
      <c r="B94" s="416" t="s">
        <v>223</v>
      </c>
      <c r="C94" s="399"/>
      <c r="D94" s="399"/>
      <c r="E94" s="400"/>
    </row>
    <row r="95" spans="1:5" s="415" customFormat="1" ht="12" hidden="1" customHeight="1">
      <c r="A95" s="413" t="s">
        <v>230</v>
      </c>
      <c r="B95" s="416" t="s">
        <v>224</v>
      </c>
      <c r="C95" s="399"/>
      <c r="D95" s="399"/>
      <c r="E95" s="400"/>
    </row>
    <row r="96" spans="1:5" s="415" customFormat="1" ht="12" hidden="1" customHeight="1">
      <c r="A96" s="413" t="s">
        <v>231</v>
      </c>
      <c r="B96" s="414" t="s">
        <v>225</v>
      </c>
      <c r="C96" s="399"/>
      <c r="D96" s="399"/>
      <c r="E96" s="400"/>
    </row>
    <row r="97" spans="1:5" s="415" customFormat="1" ht="12" hidden="1" customHeight="1">
      <c r="A97" s="417" t="s">
        <v>232</v>
      </c>
      <c r="B97" s="418" t="s">
        <v>226</v>
      </c>
      <c r="C97" s="399"/>
      <c r="D97" s="399"/>
      <c r="E97" s="400"/>
    </row>
    <row r="98" spans="1:5" s="415" customFormat="1" ht="12" hidden="1" customHeight="1">
      <c r="A98" s="413" t="s">
        <v>233</v>
      </c>
      <c r="B98" s="418" t="s">
        <v>227</v>
      </c>
      <c r="C98" s="399"/>
      <c r="D98" s="399"/>
      <c r="E98" s="400">
        <v>4320</v>
      </c>
    </row>
    <row r="99" spans="1:5" s="415" customFormat="1" ht="12" hidden="1" customHeight="1">
      <c r="A99" s="419" t="s">
        <v>234</v>
      </c>
      <c r="B99" s="416" t="s">
        <v>240</v>
      </c>
      <c r="C99" s="399"/>
      <c r="D99" s="399"/>
      <c r="E99" s="400"/>
    </row>
    <row r="100" spans="1:5" s="415" customFormat="1" ht="12" hidden="1" customHeight="1">
      <c r="A100" s="419" t="s">
        <v>235</v>
      </c>
      <c r="B100" s="414" t="s">
        <v>241</v>
      </c>
      <c r="C100" s="399"/>
      <c r="D100" s="399"/>
      <c r="E100" s="400"/>
    </row>
    <row r="101" spans="1:5" s="415" customFormat="1" ht="12" hidden="1" customHeight="1">
      <c r="A101" s="419" t="s">
        <v>236</v>
      </c>
      <c r="B101" s="418" t="s">
        <v>242</v>
      </c>
      <c r="C101" s="399"/>
      <c r="D101" s="399"/>
      <c r="E101" s="400"/>
    </row>
    <row r="102" spans="1:5" s="415" customFormat="1" ht="12" hidden="1" customHeight="1">
      <c r="A102" s="419" t="s">
        <v>237</v>
      </c>
      <c r="B102" s="418" t="s">
        <v>243</v>
      </c>
      <c r="C102" s="399"/>
      <c r="D102" s="399"/>
      <c r="E102" s="400"/>
    </row>
    <row r="103" spans="1:5" s="415" customFormat="1" ht="12" hidden="1" customHeight="1">
      <c r="A103" s="419" t="s">
        <v>238</v>
      </c>
      <c r="B103" s="418" t="s">
        <v>244</v>
      </c>
      <c r="C103" s="399"/>
      <c r="D103" s="399"/>
      <c r="E103" s="400"/>
    </row>
    <row r="104" spans="1:5" s="415" customFormat="1" ht="12" hidden="1" customHeight="1">
      <c r="A104" s="420" t="s">
        <v>239</v>
      </c>
      <c r="B104" s="421" t="s">
        <v>245</v>
      </c>
      <c r="C104" s="401"/>
      <c r="D104" s="401"/>
      <c r="E104" s="402"/>
    </row>
    <row r="105" spans="1:5" s="21" customFormat="1" ht="12" customHeight="1" thickBot="1">
      <c r="A105" s="13" t="s">
        <v>9</v>
      </c>
      <c r="B105" s="16" t="s">
        <v>266</v>
      </c>
      <c r="C105" s="202">
        <f>+C106+C107+C108</f>
        <v>500000</v>
      </c>
      <c r="D105" s="202">
        <f>+D106+D107+D108</f>
        <v>754000</v>
      </c>
      <c r="E105" s="79">
        <f>+E106+E107+E108</f>
        <v>301018</v>
      </c>
    </row>
    <row r="106" spans="1:5" s="21" customFormat="1" ht="12" customHeight="1">
      <c r="A106" s="10" t="s">
        <v>246</v>
      </c>
      <c r="B106" s="5" t="s">
        <v>29</v>
      </c>
      <c r="C106" s="203">
        <v>500000</v>
      </c>
      <c r="D106" s="205">
        <v>754000</v>
      </c>
      <c r="E106" s="82">
        <v>301018</v>
      </c>
    </row>
    <row r="107" spans="1:5" s="21" customFormat="1" ht="12" customHeight="1">
      <c r="A107" s="10" t="s">
        <v>247</v>
      </c>
      <c r="B107" s="8" t="s">
        <v>30</v>
      </c>
      <c r="C107" s="203"/>
      <c r="D107" s="203"/>
      <c r="E107" s="81"/>
    </row>
    <row r="108" spans="1:5" s="21" customFormat="1" ht="12" customHeight="1" thickBot="1">
      <c r="A108" s="10" t="s">
        <v>248</v>
      </c>
      <c r="B108" s="412" t="s">
        <v>249</v>
      </c>
      <c r="C108" s="203"/>
      <c r="D108" s="203"/>
      <c r="E108" s="81"/>
    </row>
    <row r="109" spans="1:5" s="415" customFormat="1" ht="60" hidden="1" customHeight="1">
      <c r="A109" s="422" t="s">
        <v>250</v>
      </c>
      <c r="B109" s="69" t="s">
        <v>264</v>
      </c>
      <c r="C109" s="397"/>
      <c r="D109" s="397"/>
      <c r="E109" s="398"/>
    </row>
    <row r="110" spans="1:5" s="415" customFormat="1" ht="60" hidden="1" customHeight="1">
      <c r="A110" s="422" t="s">
        <v>251</v>
      </c>
      <c r="B110" s="423" t="s">
        <v>258</v>
      </c>
      <c r="C110" s="397"/>
      <c r="D110" s="397"/>
      <c r="E110" s="398"/>
    </row>
    <row r="111" spans="1:5" s="415" customFormat="1" ht="23.25" hidden="1" thickBot="1">
      <c r="A111" s="422" t="s">
        <v>252</v>
      </c>
      <c r="B111" s="424" t="s">
        <v>259</v>
      </c>
      <c r="C111" s="397"/>
      <c r="D111" s="397"/>
      <c r="E111" s="398"/>
    </row>
    <row r="112" spans="1:5" s="415" customFormat="1" ht="60" hidden="1" customHeight="1">
      <c r="A112" s="422" t="s">
        <v>253</v>
      </c>
      <c r="B112" s="424" t="s">
        <v>260</v>
      </c>
      <c r="C112" s="425"/>
      <c r="D112" s="425"/>
      <c r="E112" s="426"/>
    </row>
    <row r="113" spans="1:5" s="415" customFormat="1" ht="60" hidden="1" customHeight="1">
      <c r="A113" s="422" t="s">
        <v>254</v>
      </c>
      <c r="B113" s="424" t="s">
        <v>261</v>
      </c>
      <c r="C113" s="425"/>
      <c r="D113" s="425"/>
      <c r="E113" s="426"/>
    </row>
    <row r="114" spans="1:5" s="415" customFormat="1" ht="60" hidden="1" customHeight="1">
      <c r="A114" s="422" t="s">
        <v>255</v>
      </c>
      <c r="B114" s="424" t="s">
        <v>262</v>
      </c>
      <c r="C114" s="425"/>
      <c r="D114" s="425"/>
      <c r="E114" s="426"/>
    </row>
    <row r="115" spans="1:5" s="415" customFormat="1" ht="60" hidden="1" customHeight="1">
      <c r="A115" s="427" t="s">
        <v>256</v>
      </c>
      <c r="B115" s="424" t="s">
        <v>32</v>
      </c>
      <c r="C115" s="428"/>
      <c r="D115" s="428"/>
      <c r="E115" s="429"/>
    </row>
    <row r="116" spans="1:5" s="415" customFormat="1" ht="60" hidden="1" customHeight="1">
      <c r="A116" s="430" t="s">
        <v>257</v>
      </c>
      <c r="B116" s="431" t="s">
        <v>263</v>
      </c>
      <c r="C116" s="428"/>
      <c r="D116" s="428"/>
      <c r="E116" s="429"/>
    </row>
    <row r="117" spans="1:5" s="21" customFormat="1" ht="12" customHeight="1" thickBot="1">
      <c r="A117" s="13" t="s">
        <v>10</v>
      </c>
      <c r="B117" s="432" t="s">
        <v>267</v>
      </c>
      <c r="C117" s="201">
        <f>+C87+C105</f>
        <v>274587528</v>
      </c>
      <c r="D117" s="201">
        <f>+D87+D105</f>
        <v>279364649</v>
      </c>
      <c r="E117" s="78">
        <f>+E87+E105</f>
        <v>253337713</v>
      </c>
    </row>
    <row r="118" spans="1:5" s="21" customFormat="1" ht="12" hidden="1" customHeight="1">
      <c r="A118" s="72" t="s">
        <v>394</v>
      </c>
      <c r="B118" s="495" t="s">
        <v>395</v>
      </c>
      <c r="C118" s="202">
        <f>SUM(C119:C121)</f>
        <v>0</v>
      </c>
      <c r="D118" s="202">
        <f>SUM(D119:D121)</f>
        <v>0</v>
      </c>
      <c r="E118" s="79">
        <f>SUM(E119:E121)</f>
        <v>0</v>
      </c>
    </row>
    <row r="119" spans="1:5" s="21" customFormat="1" ht="12" hidden="1" customHeight="1">
      <c r="A119" s="73" t="s">
        <v>396</v>
      </c>
      <c r="B119" s="74" t="s">
        <v>399</v>
      </c>
      <c r="C119" s="203"/>
      <c r="D119" s="203"/>
      <c r="E119" s="81"/>
    </row>
    <row r="120" spans="1:5" s="21" customFormat="1" ht="12" hidden="1" customHeight="1">
      <c r="A120" s="71" t="s">
        <v>397</v>
      </c>
      <c r="B120" s="68" t="s">
        <v>443</v>
      </c>
      <c r="C120" s="203"/>
      <c r="D120" s="203"/>
      <c r="E120" s="81"/>
    </row>
    <row r="121" spans="1:5" s="21" customFormat="1" ht="12" hidden="1" customHeight="1">
      <c r="A121" s="75" t="s">
        <v>398</v>
      </c>
      <c r="B121" s="76" t="s">
        <v>444</v>
      </c>
      <c r="C121" s="206"/>
      <c r="D121" s="206"/>
      <c r="E121" s="83"/>
    </row>
    <row r="122" spans="1:5" s="21" customFormat="1" ht="12" hidden="1" customHeight="1">
      <c r="A122" s="72" t="s">
        <v>402</v>
      </c>
      <c r="B122" s="495" t="s">
        <v>403</v>
      </c>
      <c r="C122" s="209"/>
      <c r="D122" s="209"/>
      <c r="E122" s="210"/>
    </row>
    <row r="123" spans="1:5" s="21" customFormat="1" ht="12" customHeight="1" thickBot="1">
      <c r="A123" s="496" t="s">
        <v>411</v>
      </c>
      <c r="B123" s="495" t="s">
        <v>410</v>
      </c>
      <c r="C123" s="209">
        <f>SUM(C118+C122)</f>
        <v>0</v>
      </c>
      <c r="D123" s="209">
        <f>SUM(D118+D122)</f>
        <v>0</v>
      </c>
      <c r="E123" s="210">
        <f>SUM(E118+E122)</f>
        <v>0</v>
      </c>
    </row>
    <row r="124" spans="1:5" s="21" customFormat="1" ht="12" customHeight="1" thickBot="1">
      <c r="A124" s="496" t="s">
        <v>412</v>
      </c>
      <c r="B124" s="495" t="s">
        <v>404</v>
      </c>
      <c r="C124" s="209"/>
      <c r="D124" s="209"/>
      <c r="E124" s="210"/>
    </row>
    <row r="125" spans="1:5" s="21" customFormat="1" ht="12" customHeight="1" thickBot="1">
      <c r="A125" s="496" t="s">
        <v>413</v>
      </c>
      <c r="B125" s="495" t="s">
        <v>405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406</v>
      </c>
      <c r="C126" s="211">
        <f>SUM(C123:C125)</f>
        <v>0</v>
      </c>
      <c r="D126" s="211">
        <f>SUM(D123:D125)</f>
        <v>0</v>
      </c>
      <c r="E126" s="85">
        <f>SUM(E123:E125)</f>
        <v>0</v>
      </c>
    </row>
    <row r="127" spans="1:5" s="1" customFormat="1" ht="28.5" customHeight="1" thickBot="1">
      <c r="A127" s="77" t="s">
        <v>12</v>
      </c>
      <c r="B127" s="141" t="s">
        <v>414</v>
      </c>
      <c r="C127" s="581">
        <f>SUM(C117+C126)</f>
        <v>274587528</v>
      </c>
      <c r="D127" s="581">
        <f>SUM(D117+D126)</f>
        <v>279364649</v>
      </c>
      <c r="E127" s="582">
        <f>SUM(E117+E126)</f>
        <v>253337713</v>
      </c>
    </row>
  </sheetData>
  <mergeCells count="2"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27"/>
  <sheetViews>
    <sheetView workbookViewId="0">
      <selection activeCell="J117" sqref="J117"/>
    </sheetView>
  </sheetViews>
  <sheetFormatPr defaultRowHeight="12.75"/>
  <cols>
    <col min="1" max="1" width="9.6640625" style="3" customWidth="1"/>
    <col min="2" max="2" width="56.1640625" style="4" customWidth="1"/>
    <col min="3" max="3" width="14.332031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898</v>
      </c>
    </row>
    <row r="2" spans="1:5" s="40" customFormat="1" ht="25.5" customHeight="1">
      <c r="A2" s="374"/>
      <c r="B2" s="1388" t="s">
        <v>184</v>
      </c>
      <c r="C2" s="1389"/>
      <c r="D2" s="1390"/>
      <c r="E2" s="66" t="s">
        <v>123</v>
      </c>
    </row>
    <row r="3" spans="1:5" s="40" customFormat="1" ht="36.75" thickBot="1">
      <c r="A3" s="570" t="s">
        <v>120</v>
      </c>
      <c r="B3" s="1385" t="s">
        <v>720</v>
      </c>
      <c r="C3" s="1386"/>
      <c r="D3" s="1391"/>
      <c r="E3" s="569" t="s">
        <v>529</v>
      </c>
    </row>
    <row r="4" spans="1:5" s="41" customFormat="1" ht="15.95" customHeight="1" thickBot="1">
      <c r="A4" s="58"/>
      <c r="B4" s="58"/>
      <c r="C4" s="58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695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96">
        <f>SUM(E8+E15+E22+E29+E40+E51+E57+E62)</f>
        <v>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customHeight="1">
      <c r="A74" s="436" t="s">
        <v>345</v>
      </c>
      <c r="B74" s="437" t="s">
        <v>346</v>
      </c>
      <c r="C74" s="445"/>
      <c r="D74" s="539"/>
      <c r="E74" s="540"/>
    </row>
    <row r="75" spans="1:5" ht="12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customHeight="1" thickBot="1">
      <c r="A76" s="542" t="s">
        <v>445</v>
      </c>
      <c r="B76" s="543" t="s">
        <v>446</v>
      </c>
      <c r="C76" s="541"/>
      <c r="D76" s="541"/>
      <c r="E76" s="544"/>
    </row>
    <row r="77" spans="1:5" s="44" customFormat="1" ht="12" customHeight="1" thickBot="1">
      <c r="A77" s="577" t="s">
        <v>531</v>
      </c>
      <c r="B77" s="972" t="s">
        <v>532</v>
      </c>
      <c r="C77" s="208">
        <v>6096000</v>
      </c>
      <c r="D77" s="208">
        <v>6096000</v>
      </c>
      <c r="E77" s="671">
        <v>5092214</v>
      </c>
    </row>
    <row r="78" spans="1:5" ht="12" customHeight="1" thickBot="1">
      <c r="A78" s="952" t="s">
        <v>390</v>
      </c>
      <c r="B78" s="956" t="s">
        <v>391</v>
      </c>
      <c r="C78" s="208"/>
      <c r="D78" s="208"/>
      <c r="E78" s="671"/>
    </row>
    <row r="79" spans="1:5" ht="12" customHeight="1" thickBot="1">
      <c r="A79" s="952" t="s">
        <v>407</v>
      </c>
      <c r="B79" s="956" t="s">
        <v>392</v>
      </c>
      <c r="C79" s="208"/>
      <c r="D79" s="208"/>
      <c r="E79" s="671"/>
    </row>
    <row r="80" spans="1:5" ht="12" customHeight="1" thickBot="1">
      <c r="A80" s="952" t="s">
        <v>408</v>
      </c>
      <c r="B80" s="956" t="s">
        <v>393</v>
      </c>
      <c r="C80" s="208"/>
      <c r="D80" s="208"/>
      <c r="E80" s="671"/>
    </row>
    <row r="81" spans="1:5" ht="12" customHeight="1" thickBot="1">
      <c r="A81" s="952" t="s">
        <v>16</v>
      </c>
      <c r="B81" s="957" t="s">
        <v>386</v>
      </c>
      <c r="C81" s="208"/>
      <c r="D81" s="208"/>
      <c r="E81" s="671"/>
    </row>
    <row r="82" spans="1:5" ht="24.75" customHeight="1" thickBot="1">
      <c r="A82" s="952" t="s">
        <v>17</v>
      </c>
      <c r="B82" s="960" t="s">
        <v>409</v>
      </c>
      <c r="C82" s="971">
        <f>C77</f>
        <v>6096000</v>
      </c>
      <c r="D82" s="971">
        <f t="shared" ref="D82:E82" si="0">D77</f>
        <v>6096000</v>
      </c>
      <c r="E82" s="971">
        <f t="shared" si="0"/>
        <v>5092214</v>
      </c>
    </row>
    <row r="83" spans="1:5">
      <c r="A83" s="146"/>
      <c r="B83" s="146"/>
      <c r="C83" s="147"/>
      <c r="D83" s="147"/>
      <c r="E83" s="147"/>
    </row>
    <row r="84" spans="1:5" ht="13.5" thickBot="1">
      <c r="A84" s="146"/>
      <c r="B84" s="146"/>
      <c r="C84" s="147"/>
      <c r="D84" s="147"/>
      <c r="E84" s="147"/>
    </row>
    <row r="85" spans="1:5" s="21" customFormat="1" ht="38.1" customHeight="1" thickBot="1">
      <c r="A85" s="571"/>
      <c r="B85" s="572" t="s">
        <v>23</v>
      </c>
      <c r="C85" s="573" t="s">
        <v>5</v>
      </c>
      <c r="D85" s="573" t="s">
        <v>6</v>
      </c>
      <c r="E85" s="574" t="s">
        <v>7</v>
      </c>
    </row>
    <row r="86" spans="1:5" s="22" customFormat="1" ht="12" customHeight="1" thickBot="1">
      <c r="A86" s="18">
        <v>1</v>
      </c>
      <c r="B86" s="19">
        <v>2</v>
      </c>
      <c r="C86" s="19">
        <v>3</v>
      </c>
      <c r="D86" s="19">
        <v>4</v>
      </c>
      <c r="E86" s="20">
        <v>5</v>
      </c>
    </row>
    <row r="87" spans="1:5" s="21" customFormat="1" ht="12" customHeight="1" thickBot="1">
      <c r="A87" s="14" t="s">
        <v>8</v>
      </c>
      <c r="B87" s="17" t="s">
        <v>265</v>
      </c>
      <c r="C87" s="201">
        <f>+C88+C89+C90+C91+C92</f>
        <v>6096060</v>
      </c>
      <c r="D87" s="201">
        <f>+D88+D89+D90+D91+D92</f>
        <v>6096060</v>
      </c>
      <c r="E87" s="78">
        <f>+E88+E89+E90+E91+E92</f>
        <v>5092214</v>
      </c>
    </row>
    <row r="88" spans="1:5" s="21" customFormat="1" ht="12" customHeight="1">
      <c r="A88" s="11" t="s">
        <v>217</v>
      </c>
      <c r="B88" s="6" t="s">
        <v>24</v>
      </c>
      <c r="C88" s="204">
        <v>5058250</v>
      </c>
      <c r="D88" s="204">
        <v>5058250</v>
      </c>
      <c r="E88" s="80">
        <v>4168920</v>
      </c>
    </row>
    <row r="89" spans="1:5" s="21" customFormat="1" ht="12" customHeight="1">
      <c r="A89" s="9" t="s">
        <v>218</v>
      </c>
      <c r="B89" s="5" t="s">
        <v>25</v>
      </c>
      <c r="C89" s="203">
        <v>682810</v>
      </c>
      <c r="D89" s="203">
        <v>682810</v>
      </c>
      <c r="E89" s="81">
        <v>621699</v>
      </c>
    </row>
    <row r="90" spans="1:5" s="21" customFormat="1" ht="12" customHeight="1">
      <c r="A90" s="9" t="s">
        <v>219</v>
      </c>
      <c r="B90" s="5" t="s">
        <v>26</v>
      </c>
      <c r="C90" s="206">
        <v>355000</v>
      </c>
      <c r="D90" s="206">
        <v>355000</v>
      </c>
      <c r="E90" s="83">
        <v>301595</v>
      </c>
    </row>
    <row r="91" spans="1:5" s="21" customFormat="1" ht="12" customHeight="1">
      <c r="A91" s="9" t="s">
        <v>220</v>
      </c>
      <c r="B91" s="7" t="s">
        <v>27</v>
      </c>
      <c r="C91" s="206"/>
      <c r="D91" s="206"/>
      <c r="E91" s="83"/>
    </row>
    <row r="92" spans="1:5" s="21" customFormat="1" ht="12" customHeight="1" thickBot="1">
      <c r="A92" s="9" t="s">
        <v>221</v>
      </c>
      <c r="B92" s="12" t="s">
        <v>28</v>
      </c>
      <c r="C92" s="206"/>
      <c r="D92" s="206"/>
      <c r="E92" s="83"/>
    </row>
    <row r="93" spans="1:5" s="415" customFormat="1" ht="12" hidden="1" customHeight="1">
      <c r="A93" s="413" t="s">
        <v>228</v>
      </c>
      <c r="B93" s="414" t="s">
        <v>222</v>
      </c>
      <c r="C93" s="399"/>
      <c r="D93" s="399"/>
      <c r="E93" s="400"/>
    </row>
    <row r="94" spans="1:5" s="415" customFormat="1" ht="12" hidden="1" customHeight="1">
      <c r="A94" s="413" t="s">
        <v>229</v>
      </c>
      <c r="B94" s="416" t="s">
        <v>223</v>
      </c>
      <c r="C94" s="399"/>
      <c r="D94" s="399"/>
      <c r="E94" s="400"/>
    </row>
    <row r="95" spans="1:5" s="415" customFormat="1" ht="12" hidden="1" customHeight="1">
      <c r="A95" s="413" t="s">
        <v>230</v>
      </c>
      <c r="B95" s="416" t="s">
        <v>224</v>
      </c>
      <c r="C95" s="399"/>
      <c r="D95" s="399"/>
      <c r="E95" s="400"/>
    </row>
    <row r="96" spans="1:5" s="415" customFormat="1" ht="12" hidden="1" customHeight="1">
      <c r="A96" s="413" t="s">
        <v>231</v>
      </c>
      <c r="B96" s="414" t="s">
        <v>225</v>
      </c>
      <c r="C96" s="399"/>
      <c r="D96" s="399"/>
      <c r="E96" s="400"/>
    </row>
    <row r="97" spans="1:5" s="415" customFormat="1" ht="12" hidden="1" customHeight="1">
      <c r="A97" s="417" t="s">
        <v>232</v>
      </c>
      <c r="B97" s="418" t="s">
        <v>226</v>
      </c>
      <c r="C97" s="399"/>
      <c r="D97" s="399"/>
      <c r="E97" s="400"/>
    </row>
    <row r="98" spans="1:5" s="415" customFormat="1" ht="12" hidden="1" customHeight="1">
      <c r="A98" s="413" t="s">
        <v>233</v>
      </c>
      <c r="B98" s="418" t="s">
        <v>227</v>
      </c>
      <c r="C98" s="399"/>
      <c r="D98" s="399"/>
      <c r="E98" s="400">
        <v>4320</v>
      </c>
    </row>
    <row r="99" spans="1:5" s="415" customFormat="1" ht="12" hidden="1" customHeight="1">
      <c r="A99" s="419" t="s">
        <v>234</v>
      </c>
      <c r="B99" s="416" t="s">
        <v>240</v>
      </c>
      <c r="C99" s="399"/>
      <c r="D99" s="399"/>
      <c r="E99" s="400"/>
    </row>
    <row r="100" spans="1:5" s="415" customFormat="1" ht="12" hidden="1" customHeight="1">
      <c r="A100" s="419" t="s">
        <v>235</v>
      </c>
      <c r="B100" s="414" t="s">
        <v>241</v>
      </c>
      <c r="C100" s="399"/>
      <c r="D100" s="399"/>
      <c r="E100" s="400"/>
    </row>
    <row r="101" spans="1:5" s="415" customFormat="1" ht="12" hidden="1" customHeight="1">
      <c r="A101" s="419" t="s">
        <v>236</v>
      </c>
      <c r="B101" s="418" t="s">
        <v>242</v>
      </c>
      <c r="C101" s="399"/>
      <c r="D101" s="399"/>
      <c r="E101" s="400"/>
    </row>
    <row r="102" spans="1:5" s="415" customFormat="1" ht="12" hidden="1" customHeight="1">
      <c r="A102" s="419" t="s">
        <v>237</v>
      </c>
      <c r="B102" s="418" t="s">
        <v>243</v>
      </c>
      <c r="C102" s="399"/>
      <c r="D102" s="399"/>
      <c r="E102" s="400"/>
    </row>
    <row r="103" spans="1:5" s="415" customFormat="1" ht="12" hidden="1" customHeight="1">
      <c r="A103" s="419" t="s">
        <v>238</v>
      </c>
      <c r="B103" s="418" t="s">
        <v>244</v>
      </c>
      <c r="C103" s="399"/>
      <c r="D103" s="399"/>
      <c r="E103" s="400"/>
    </row>
    <row r="104" spans="1:5" s="415" customFormat="1" ht="12" hidden="1" customHeight="1">
      <c r="A104" s="420" t="s">
        <v>239</v>
      </c>
      <c r="B104" s="421" t="s">
        <v>245</v>
      </c>
      <c r="C104" s="401"/>
      <c r="D104" s="401"/>
      <c r="E104" s="402"/>
    </row>
    <row r="105" spans="1:5" s="21" customFormat="1" ht="12" customHeight="1" thickBot="1">
      <c r="A105" s="13" t="s">
        <v>9</v>
      </c>
      <c r="B105" s="16" t="s">
        <v>266</v>
      </c>
      <c r="C105" s="202">
        <f>+C106+C107+C108</f>
        <v>0</v>
      </c>
      <c r="D105" s="202">
        <f>+D106+D107+D108</f>
        <v>0</v>
      </c>
      <c r="E105" s="79">
        <f>+E106+E107+E108</f>
        <v>0</v>
      </c>
    </row>
    <row r="106" spans="1:5" s="21" customFormat="1" ht="12" customHeight="1">
      <c r="A106" s="10" t="s">
        <v>246</v>
      </c>
      <c r="B106" s="5" t="s">
        <v>29</v>
      </c>
      <c r="C106" s="205"/>
      <c r="D106" s="205"/>
      <c r="E106" s="82"/>
    </row>
    <row r="107" spans="1:5" s="21" customFormat="1" ht="12" customHeight="1">
      <c r="A107" s="10" t="s">
        <v>247</v>
      </c>
      <c r="B107" s="8" t="s">
        <v>30</v>
      </c>
      <c r="C107" s="203"/>
      <c r="D107" s="203"/>
      <c r="E107" s="81"/>
    </row>
    <row r="108" spans="1:5" s="21" customFormat="1" ht="12" customHeight="1" thickBot="1">
      <c r="A108" s="10" t="s">
        <v>248</v>
      </c>
      <c r="B108" s="412" t="s">
        <v>249</v>
      </c>
      <c r="C108" s="203">
        <f>SUM(C109:C116)</f>
        <v>0</v>
      </c>
      <c r="D108" s="203">
        <f>SUM(D109:D116)</f>
        <v>0</v>
      </c>
      <c r="E108" s="81">
        <f>SUM(E109:E116)</f>
        <v>0</v>
      </c>
    </row>
    <row r="109" spans="1:5" s="415" customFormat="1" ht="60" hidden="1" customHeight="1">
      <c r="A109" s="422" t="s">
        <v>250</v>
      </c>
      <c r="B109" s="69" t="s">
        <v>264</v>
      </c>
      <c r="C109" s="397"/>
      <c r="D109" s="397"/>
      <c r="E109" s="398"/>
    </row>
    <row r="110" spans="1:5" s="415" customFormat="1" ht="60" hidden="1" customHeight="1">
      <c r="A110" s="422" t="s">
        <v>251</v>
      </c>
      <c r="B110" s="423" t="s">
        <v>258</v>
      </c>
      <c r="C110" s="397"/>
      <c r="D110" s="397"/>
      <c r="E110" s="398"/>
    </row>
    <row r="111" spans="1:5" s="415" customFormat="1" ht="16.5" hidden="1" thickBot="1">
      <c r="A111" s="422" t="s">
        <v>252</v>
      </c>
      <c r="B111" s="424" t="s">
        <v>259</v>
      </c>
      <c r="C111" s="397"/>
      <c r="D111" s="397"/>
      <c r="E111" s="398"/>
    </row>
    <row r="112" spans="1:5" s="415" customFormat="1" ht="60" hidden="1" customHeight="1">
      <c r="A112" s="422" t="s">
        <v>253</v>
      </c>
      <c r="B112" s="424" t="s">
        <v>260</v>
      </c>
      <c r="C112" s="425"/>
      <c r="D112" s="425"/>
      <c r="E112" s="426"/>
    </row>
    <row r="113" spans="1:5" s="415" customFormat="1" ht="60" hidden="1" customHeight="1">
      <c r="A113" s="422" t="s">
        <v>254</v>
      </c>
      <c r="B113" s="424" t="s">
        <v>261</v>
      </c>
      <c r="C113" s="425"/>
      <c r="D113" s="425"/>
      <c r="E113" s="426"/>
    </row>
    <row r="114" spans="1:5" s="415" customFormat="1" ht="60" hidden="1" customHeight="1">
      <c r="A114" s="422" t="s">
        <v>255</v>
      </c>
      <c r="B114" s="424" t="s">
        <v>262</v>
      </c>
      <c r="C114" s="425"/>
      <c r="D114" s="425"/>
      <c r="E114" s="426"/>
    </row>
    <row r="115" spans="1:5" s="415" customFormat="1" ht="60" hidden="1" customHeight="1">
      <c r="A115" s="427" t="s">
        <v>256</v>
      </c>
      <c r="B115" s="424" t="s">
        <v>32</v>
      </c>
      <c r="C115" s="428"/>
      <c r="D115" s="428"/>
      <c r="E115" s="429"/>
    </row>
    <row r="116" spans="1:5" s="415" customFormat="1" ht="60" hidden="1" customHeight="1">
      <c r="A116" s="430" t="s">
        <v>257</v>
      </c>
      <c r="B116" s="431" t="s">
        <v>263</v>
      </c>
      <c r="C116" s="428"/>
      <c r="D116" s="428"/>
      <c r="E116" s="429"/>
    </row>
    <row r="117" spans="1:5" s="21" customFormat="1" ht="12" customHeight="1" thickBot="1">
      <c r="A117" s="13" t="s">
        <v>10</v>
      </c>
      <c r="B117" s="432" t="s">
        <v>267</v>
      </c>
      <c r="C117" s="201">
        <f>+C87+C105</f>
        <v>6096060</v>
      </c>
      <c r="D117" s="201">
        <f>+D87+D105</f>
        <v>6096060</v>
      </c>
      <c r="E117" s="78">
        <f>+E87+E105</f>
        <v>5092214</v>
      </c>
    </row>
    <row r="118" spans="1:5" s="21" customFormat="1" ht="12" hidden="1" customHeight="1">
      <c r="A118" s="72" t="s">
        <v>394</v>
      </c>
      <c r="B118" s="495" t="s">
        <v>395</v>
      </c>
      <c r="C118" s="202">
        <f>SUM(C119:C121)</f>
        <v>0</v>
      </c>
      <c r="D118" s="202">
        <f>SUM(D119:D121)</f>
        <v>0</v>
      </c>
      <c r="E118" s="79">
        <f>SUM(E119:E121)</f>
        <v>0</v>
      </c>
    </row>
    <row r="119" spans="1:5" s="21" customFormat="1" ht="12" hidden="1" customHeight="1">
      <c r="A119" s="73" t="s">
        <v>396</v>
      </c>
      <c r="B119" s="74" t="s">
        <v>399</v>
      </c>
      <c r="C119" s="203"/>
      <c r="D119" s="203"/>
      <c r="E119" s="81"/>
    </row>
    <row r="120" spans="1:5" s="21" customFormat="1" ht="12" hidden="1" customHeight="1">
      <c r="A120" s="71" t="s">
        <v>397</v>
      </c>
      <c r="B120" s="68" t="s">
        <v>443</v>
      </c>
      <c r="C120" s="203"/>
      <c r="D120" s="203"/>
      <c r="E120" s="81"/>
    </row>
    <row r="121" spans="1:5" s="21" customFormat="1" ht="12" hidden="1" customHeight="1">
      <c r="A121" s="75" t="s">
        <v>398</v>
      </c>
      <c r="B121" s="76" t="s">
        <v>444</v>
      </c>
      <c r="C121" s="206"/>
      <c r="D121" s="206"/>
      <c r="E121" s="83"/>
    </row>
    <row r="122" spans="1:5" s="21" customFormat="1" ht="12" hidden="1" customHeight="1">
      <c r="A122" s="72" t="s">
        <v>402</v>
      </c>
      <c r="B122" s="495" t="s">
        <v>403</v>
      </c>
      <c r="C122" s="209"/>
      <c r="D122" s="209"/>
      <c r="E122" s="210"/>
    </row>
    <row r="123" spans="1:5" s="21" customFormat="1" ht="12" customHeight="1" thickBot="1">
      <c r="A123" s="496" t="s">
        <v>411</v>
      </c>
      <c r="B123" s="495" t="s">
        <v>410</v>
      </c>
      <c r="C123" s="209">
        <f>SUM(C118+C122)</f>
        <v>0</v>
      </c>
      <c r="D123" s="209">
        <f>SUM(D118+D122)</f>
        <v>0</v>
      </c>
      <c r="E123" s="210">
        <f>SUM(E118+E122)</f>
        <v>0</v>
      </c>
    </row>
    <row r="124" spans="1:5" s="21" customFormat="1" ht="12" customHeight="1" thickBot="1">
      <c r="A124" s="496" t="s">
        <v>412</v>
      </c>
      <c r="B124" s="495" t="s">
        <v>404</v>
      </c>
      <c r="C124" s="209"/>
      <c r="D124" s="209"/>
      <c r="E124" s="210"/>
    </row>
    <row r="125" spans="1:5" s="21" customFormat="1" ht="12" customHeight="1" thickBot="1">
      <c r="A125" s="496" t="s">
        <v>413</v>
      </c>
      <c r="B125" s="495" t="s">
        <v>405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406</v>
      </c>
      <c r="C126" s="211">
        <f>SUM(C123:C125)</f>
        <v>0</v>
      </c>
      <c r="D126" s="211">
        <f>SUM(D123:D125)</f>
        <v>0</v>
      </c>
      <c r="E126" s="85">
        <f>SUM(E123:E125)</f>
        <v>0</v>
      </c>
    </row>
    <row r="127" spans="1:5" s="1" customFormat="1" ht="28.5" customHeight="1" thickBot="1">
      <c r="A127" s="77" t="s">
        <v>12</v>
      </c>
      <c r="B127" s="141" t="s">
        <v>414</v>
      </c>
      <c r="C127" s="581">
        <f>SUM(C117+C126)</f>
        <v>6096060</v>
      </c>
      <c r="D127" s="581">
        <f>SUM(D117+D126)</f>
        <v>6096060</v>
      </c>
      <c r="E127" s="582">
        <f>SUM(E117+E126)</f>
        <v>5092214</v>
      </c>
    </row>
  </sheetData>
  <mergeCells count="2">
    <mergeCell ref="B2:D2"/>
    <mergeCell ref="B3:D3"/>
  </mergeCells>
  <pageMargins left="0.7" right="0.7" top="0.75" bottom="0.75" header="0.3" footer="0.3"/>
  <pageSetup paperSize="9" scale="8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127"/>
  <sheetViews>
    <sheetView workbookViewId="0">
      <selection activeCell="J22" sqref="J22"/>
    </sheetView>
  </sheetViews>
  <sheetFormatPr defaultRowHeight="12.75"/>
  <cols>
    <col min="1" max="1" width="9.6640625" style="3" customWidth="1"/>
    <col min="2" max="2" width="56.1640625" style="4" customWidth="1"/>
    <col min="3" max="3" width="14.332031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897</v>
      </c>
    </row>
    <row r="2" spans="1:5" s="40" customFormat="1" ht="25.5" customHeight="1">
      <c r="A2" s="374"/>
      <c r="B2" s="1388" t="s">
        <v>184</v>
      </c>
      <c r="C2" s="1389"/>
      <c r="D2" s="1390"/>
      <c r="E2" s="66" t="s">
        <v>123</v>
      </c>
    </row>
    <row r="3" spans="1:5" s="40" customFormat="1" ht="36.75" thickBot="1">
      <c r="A3" s="570" t="s">
        <v>120</v>
      </c>
      <c r="B3" s="1385" t="s">
        <v>600</v>
      </c>
      <c r="C3" s="1386"/>
      <c r="D3" s="1391"/>
      <c r="E3" s="569" t="s">
        <v>529</v>
      </c>
    </row>
    <row r="4" spans="1:5" s="41" customFormat="1" ht="15.95" customHeight="1" thickBot="1">
      <c r="A4" s="58"/>
      <c r="B4" s="58"/>
      <c r="C4" s="58"/>
      <c r="D4" s="59"/>
      <c r="E4" s="59" t="s">
        <v>850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695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96">
        <f>SUM(E8+E15+E22+E29+E40+E51+E57+E62)</f>
        <v>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customHeight="1">
      <c r="A74" s="436" t="s">
        <v>345</v>
      </c>
      <c r="B74" s="437" t="s">
        <v>346</v>
      </c>
      <c r="C74" s="445"/>
      <c r="D74" s="539"/>
      <c r="E74" s="540"/>
    </row>
    <row r="75" spans="1:5" ht="12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customHeight="1" thickBot="1">
      <c r="A76" s="542" t="s">
        <v>445</v>
      </c>
      <c r="B76" s="543" t="s">
        <v>446</v>
      </c>
      <c r="C76" s="541"/>
      <c r="D76" s="541"/>
      <c r="E76" s="544"/>
    </row>
    <row r="77" spans="1:5" s="44" customFormat="1" ht="12" customHeight="1" thickBot="1">
      <c r="A77" s="577" t="s">
        <v>531</v>
      </c>
      <c r="B77" s="972" t="s">
        <v>532</v>
      </c>
      <c r="C77" s="208"/>
      <c r="D77" s="208"/>
      <c r="E77" s="671"/>
    </row>
    <row r="78" spans="1:5" ht="12" customHeight="1" thickBot="1">
      <c r="A78" s="952" t="s">
        <v>390</v>
      </c>
      <c r="B78" s="956" t="s">
        <v>391</v>
      </c>
      <c r="C78" s="208">
        <f>SUM(C73+C76+C77)</f>
        <v>0</v>
      </c>
      <c r="D78" s="208">
        <f>SUM(D73+D76+D77)</f>
        <v>0</v>
      </c>
      <c r="E78" s="671">
        <f>SUM(E73+E76+E77)</f>
        <v>0</v>
      </c>
    </row>
    <row r="79" spans="1:5" ht="12" customHeight="1" thickBot="1">
      <c r="A79" s="952" t="s">
        <v>407</v>
      </c>
      <c r="B79" s="956" t="s">
        <v>392</v>
      </c>
      <c r="C79" s="208"/>
      <c r="D79" s="208"/>
      <c r="E79" s="671"/>
    </row>
    <row r="80" spans="1:5" ht="12" customHeight="1" thickBot="1">
      <c r="A80" s="952" t="s">
        <v>408</v>
      </c>
      <c r="B80" s="956" t="s">
        <v>393</v>
      </c>
      <c r="C80" s="208"/>
      <c r="D80" s="208"/>
      <c r="E80" s="671"/>
    </row>
    <row r="81" spans="1:5" ht="12" customHeight="1" thickBot="1">
      <c r="A81" s="952" t="s">
        <v>16</v>
      </c>
      <c r="B81" s="957" t="s">
        <v>386</v>
      </c>
      <c r="C81" s="208">
        <f>SUM(C78:C80)</f>
        <v>0</v>
      </c>
      <c r="D81" s="208">
        <f>SUM(D78:D80)</f>
        <v>0</v>
      </c>
      <c r="E81" s="671">
        <f>SUM(E78:E80)</f>
        <v>0</v>
      </c>
    </row>
    <row r="82" spans="1:5" ht="24.75" customHeight="1" thickBot="1">
      <c r="A82" s="952" t="s">
        <v>17</v>
      </c>
      <c r="B82" s="960" t="s">
        <v>409</v>
      </c>
      <c r="C82" s="971">
        <f>SUM(C67+C81)</f>
        <v>0</v>
      </c>
      <c r="D82" s="971">
        <f>SUM(D67+D81)</f>
        <v>0</v>
      </c>
      <c r="E82" s="1054">
        <f>SUM(E67+E81)</f>
        <v>0</v>
      </c>
    </row>
    <row r="83" spans="1:5">
      <c r="A83" s="146"/>
      <c r="B83" s="146"/>
      <c r="C83" s="147"/>
      <c r="D83" s="147"/>
      <c r="E83" s="147"/>
    </row>
    <row r="84" spans="1:5" ht="13.5" thickBot="1">
      <c r="A84" s="146"/>
      <c r="B84" s="146"/>
      <c r="C84" s="147"/>
      <c r="D84" s="147"/>
      <c r="E84" s="147"/>
    </row>
    <row r="85" spans="1:5" s="21" customFormat="1" ht="38.1" customHeight="1" thickBot="1">
      <c r="A85" s="571"/>
      <c r="B85" s="572" t="s">
        <v>23</v>
      </c>
      <c r="C85" s="573" t="s">
        <v>5</v>
      </c>
      <c r="D85" s="573" t="s">
        <v>6</v>
      </c>
      <c r="E85" s="574" t="s">
        <v>7</v>
      </c>
    </row>
    <row r="86" spans="1:5" s="22" customFormat="1" ht="12" customHeight="1" thickBot="1">
      <c r="A86" s="18">
        <v>1</v>
      </c>
      <c r="B86" s="19">
        <v>2</v>
      </c>
      <c r="C86" s="19">
        <v>3</v>
      </c>
      <c r="D86" s="19">
        <v>4</v>
      </c>
      <c r="E86" s="20">
        <v>5</v>
      </c>
    </row>
    <row r="87" spans="1:5" s="21" customFormat="1" ht="12" customHeight="1" thickBot="1">
      <c r="A87" s="14" t="s">
        <v>8</v>
      </c>
      <c r="B87" s="17" t="s">
        <v>265</v>
      </c>
      <c r="C87" s="201">
        <f>+C88+C89+C90+C91+C92</f>
        <v>0</v>
      </c>
      <c r="D87" s="201">
        <f>+D88+D89+D90+D91+D92</f>
        <v>0</v>
      </c>
      <c r="E87" s="78">
        <f>+E88+E89+E90+E91+E92</f>
        <v>0</v>
      </c>
    </row>
    <row r="88" spans="1:5" s="21" customFormat="1" ht="12" customHeight="1">
      <c r="A88" s="11" t="s">
        <v>217</v>
      </c>
      <c r="B88" s="6" t="s">
        <v>24</v>
      </c>
      <c r="C88" s="204"/>
      <c r="D88" s="204"/>
      <c r="E88" s="80"/>
    </row>
    <row r="89" spans="1:5" s="21" customFormat="1" ht="12" customHeight="1">
      <c r="A89" s="9" t="s">
        <v>218</v>
      </c>
      <c r="B89" s="5" t="s">
        <v>25</v>
      </c>
      <c r="C89" s="203"/>
      <c r="D89" s="203"/>
      <c r="E89" s="81"/>
    </row>
    <row r="90" spans="1:5" s="21" customFormat="1" ht="12" customHeight="1">
      <c r="A90" s="9" t="s">
        <v>219</v>
      </c>
      <c r="B90" s="5" t="s">
        <v>26</v>
      </c>
      <c r="C90" s="206"/>
      <c r="D90" s="206"/>
      <c r="E90" s="83"/>
    </row>
    <row r="91" spans="1:5" s="21" customFormat="1" ht="12" customHeight="1">
      <c r="A91" s="9" t="s">
        <v>220</v>
      </c>
      <c r="B91" s="7" t="s">
        <v>27</v>
      </c>
      <c r="C91" s="206"/>
      <c r="D91" s="206"/>
      <c r="E91" s="83"/>
    </row>
    <row r="92" spans="1:5" s="21" customFormat="1" ht="12" customHeight="1" thickBot="1">
      <c r="A92" s="9" t="s">
        <v>221</v>
      </c>
      <c r="B92" s="12" t="s">
        <v>28</v>
      </c>
      <c r="C92" s="206"/>
      <c r="D92" s="206"/>
      <c r="E92" s="83"/>
    </row>
    <row r="93" spans="1:5" s="415" customFormat="1" ht="12" hidden="1" customHeight="1">
      <c r="A93" s="413" t="s">
        <v>228</v>
      </c>
      <c r="B93" s="414" t="s">
        <v>222</v>
      </c>
      <c r="C93" s="399"/>
      <c r="D93" s="399"/>
      <c r="E93" s="400"/>
    </row>
    <row r="94" spans="1:5" s="415" customFormat="1" ht="12" hidden="1" customHeight="1">
      <c r="A94" s="413" t="s">
        <v>229</v>
      </c>
      <c r="B94" s="416" t="s">
        <v>223</v>
      </c>
      <c r="C94" s="399"/>
      <c r="D94" s="399"/>
      <c r="E94" s="400"/>
    </row>
    <row r="95" spans="1:5" s="415" customFormat="1" ht="12" hidden="1" customHeight="1">
      <c r="A95" s="413" t="s">
        <v>230</v>
      </c>
      <c r="B95" s="416" t="s">
        <v>224</v>
      </c>
      <c r="C95" s="399"/>
      <c r="D95" s="399"/>
      <c r="E95" s="400"/>
    </row>
    <row r="96" spans="1:5" s="415" customFormat="1" ht="12" hidden="1" customHeight="1">
      <c r="A96" s="413" t="s">
        <v>231</v>
      </c>
      <c r="B96" s="414" t="s">
        <v>225</v>
      </c>
      <c r="C96" s="399"/>
      <c r="D96" s="399"/>
      <c r="E96" s="400"/>
    </row>
    <row r="97" spans="1:5" s="415" customFormat="1" ht="12" hidden="1" customHeight="1">
      <c r="A97" s="417" t="s">
        <v>232</v>
      </c>
      <c r="B97" s="418" t="s">
        <v>226</v>
      </c>
      <c r="C97" s="399"/>
      <c r="D97" s="399"/>
      <c r="E97" s="400"/>
    </row>
    <row r="98" spans="1:5" s="415" customFormat="1" ht="12" hidden="1" customHeight="1">
      <c r="A98" s="413" t="s">
        <v>233</v>
      </c>
      <c r="B98" s="418" t="s">
        <v>227</v>
      </c>
      <c r="C98" s="399"/>
      <c r="D98" s="399">
        <v>4320</v>
      </c>
      <c r="E98" s="400">
        <v>4320</v>
      </c>
    </row>
    <row r="99" spans="1:5" s="415" customFormat="1" ht="12" hidden="1" customHeight="1">
      <c r="A99" s="419" t="s">
        <v>234</v>
      </c>
      <c r="B99" s="416" t="s">
        <v>240</v>
      </c>
      <c r="C99" s="399"/>
      <c r="D99" s="399"/>
      <c r="E99" s="400"/>
    </row>
    <row r="100" spans="1:5" s="415" customFormat="1" ht="12" hidden="1" customHeight="1">
      <c r="A100" s="419" t="s">
        <v>235</v>
      </c>
      <c r="B100" s="414" t="s">
        <v>241</v>
      </c>
      <c r="C100" s="399"/>
      <c r="D100" s="399"/>
      <c r="E100" s="400"/>
    </row>
    <row r="101" spans="1:5" s="415" customFormat="1" ht="12" hidden="1" customHeight="1">
      <c r="A101" s="419" t="s">
        <v>236</v>
      </c>
      <c r="B101" s="418" t="s">
        <v>242</v>
      </c>
      <c r="C101" s="399"/>
      <c r="D101" s="399"/>
      <c r="E101" s="400"/>
    </row>
    <row r="102" spans="1:5" s="415" customFormat="1" ht="12" hidden="1" customHeight="1">
      <c r="A102" s="419" t="s">
        <v>237</v>
      </c>
      <c r="B102" s="418" t="s">
        <v>243</v>
      </c>
      <c r="C102" s="399"/>
      <c r="D102" s="399"/>
      <c r="E102" s="400"/>
    </row>
    <row r="103" spans="1:5" s="415" customFormat="1" ht="12" hidden="1" customHeight="1">
      <c r="A103" s="419" t="s">
        <v>238</v>
      </c>
      <c r="B103" s="418" t="s">
        <v>244</v>
      </c>
      <c r="C103" s="399"/>
      <c r="D103" s="399"/>
      <c r="E103" s="400"/>
    </row>
    <row r="104" spans="1:5" s="415" customFormat="1" ht="12" hidden="1" customHeight="1">
      <c r="A104" s="420" t="s">
        <v>239</v>
      </c>
      <c r="B104" s="421" t="s">
        <v>245</v>
      </c>
      <c r="C104" s="401"/>
      <c r="D104" s="401"/>
      <c r="E104" s="402"/>
    </row>
    <row r="105" spans="1:5" s="21" customFormat="1" ht="12" customHeight="1" thickBot="1">
      <c r="A105" s="13" t="s">
        <v>9</v>
      </c>
      <c r="B105" s="16" t="s">
        <v>266</v>
      </c>
      <c r="C105" s="202">
        <f>+C106+C107+C108</f>
        <v>0</v>
      </c>
      <c r="D105" s="202">
        <f>+D106+D107+D108</f>
        <v>0</v>
      </c>
      <c r="E105" s="79">
        <f>+E106+E107+E108</f>
        <v>0</v>
      </c>
    </row>
    <row r="106" spans="1:5" s="21" customFormat="1" ht="12" customHeight="1">
      <c r="A106" s="10" t="s">
        <v>246</v>
      </c>
      <c r="B106" s="5" t="s">
        <v>29</v>
      </c>
      <c r="C106" s="205"/>
      <c r="D106" s="205"/>
      <c r="E106" s="82"/>
    </row>
    <row r="107" spans="1:5" s="21" customFormat="1" ht="12" customHeight="1">
      <c r="A107" s="10" t="s">
        <v>247</v>
      </c>
      <c r="B107" s="8" t="s">
        <v>30</v>
      </c>
      <c r="C107" s="203"/>
      <c r="D107" s="203"/>
      <c r="E107" s="81"/>
    </row>
    <row r="108" spans="1:5" s="21" customFormat="1" ht="12" customHeight="1" thickBot="1">
      <c r="A108" s="10" t="s">
        <v>248</v>
      </c>
      <c r="B108" s="412" t="s">
        <v>249</v>
      </c>
      <c r="C108" s="203">
        <f>SUM(C109:C116)</f>
        <v>0</v>
      </c>
      <c r="D108" s="203">
        <f>SUM(D109:D116)</f>
        <v>0</v>
      </c>
      <c r="E108" s="81">
        <f>SUM(E109:E116)</f>
        <v>0</v>
      </c>
    </row>
    <row r="109" spans="1:5" s="415" customFormat="1" ht="60" hidden="1" customHeight="1">
      <c r="A109" s="422" t="s">
        <v>250</v>
      </c>
      <c r="B109" s="69" t="s">
        <v>264</v>
      </c>
      <c r="C109" s="397"/>
      <c r="D109" s="397"/>
      <c r="E109" s="398"/>
    </row>
    <row r="110" spans="1:5" s="415" customFormat="1" ht="60" hidden="1" customHeight="1">
      <c r="A110" s="422" t="s">
        <v>251</v>
      </c>
      <c r="B110" s="423" t="s">
        <v>258</v>
      </c>
      <c r="C110" s="397"/>
      <c r="D110" s="397"/>
      <c r="E110" s="398"/>
    </row>
    <row r="111" spans="1:5" s="415" customFormat="1" ht="16.5" hidden="1" thickBot="1">
      <c r="A111" s="422" t="s">
        <v>252</v>
      </c>
      <c r="B111" s="424" t="s">
        <v>259</v>
      </c>
      <c r="C111" s="397"/>
      <c r="D111" s="397"/>
      <c r="E111" s="398"/>
    </row>
    <row r="112" spans="1:5" s="415" customFormat="1" ht="60" hidden="1" customHeight="1">
      <c r="A112" s="422" t="s">
        <v>253</v>
      </c>
      <c r="B112" s="424" t="s">
        <v>260</v>
      </c>
      <c r="C112" s="425"/>
      <c r="D112" s="425"/>
      <c r="E112" s="426"/>
    </row>
    <row r="113" spans="1:5" s="415" customFormat="1" ht="60" hidden="1" customHeight="1">
      <c r="A113" s="422" t="s">
        <v>254</v>
      </c>
      <c r="B113" s="424" t="s">
        <v>261</v>
      </c>
      <c r="C113" s="425"/>
      <c r="D113" s="425"/>
      <c r="E113" s="426"/>
    </row>
    <row r="114" spans="1:5" s="415" customFormat="1" ht="60" hidden="1" customHeight="1">
      <c r="A114" s="422" t="s">
        <v>255</v>
      </c>
      <c r="B114" s="424" t="s">
        <v>262</v>
      </c>
      <c r="C114" s="425"/>
      <c r="D114" s="425"/>
      <c r="E114" s="426"/>
    </row>
    <row r="115" spans="1:5" s="415" customFormat="1" ht="60" hidden="1" customHeight="1">
      <c r="A115" s="427" t="s">
        <v>256</v>
      </c>
      <c r="B115" s="424" t="s">
        <v>32</v>
      </c>
      <c r="C115" s="428"/>
      <c r="D115" s="428"/>
      <c r="E115" s="429"/>
    </row>
    <row r="116" spans="1:5" s="415" customFormat="1" ht="60" hidden="1" customHeight="1">
      <c r="A116" s="430" t="s">
        <v>257</v>
      </c>
      <c r="B116" s="431" t="s">
        <v>263</v>
      </c>
      <c r="C116" s="428"/>
      <c r="D116" s="428"/>
      <c r="E116" s="429"/>
    </row>
    <row r="117" spans="1:5" s="21" customFormat="1" ht="12" customHeight="1" thickBot="1">
      <c r="A117" s="13" t="s">
        <v>10</v>
      </c>
      <c r="B117" s="432" t="s">
        <v>267</v>
      </c>
      <c r="C117" s="201">
        <f>+C87+C105</f>
        <v>0</v>
      </c>
      <c r="D117" s="201">
        <f>+D87+D105</f>
        <v>0</v>
      </c>
      <c r="E117" s="78">
        <f>+E87+E105</f>
        <v>0</v>
      </c>
    </row>
    <row r="118" spans="1:5" s="21" customFormat="1" ht="12" hidden="1" customHeight="1">
      <c r="A118" s="72" t="s">
        <v>394</v>
      </c>
      <c r="B118" s="495" t="s">
        <v>395</v>
      </c>
      <c r="C118" s="202">
        <f>SUM(C119:C121)</f>
        <v>0</v>
      </c>
      <c r="D118" s="202">
        <f>SUM(D119:D121)</f>
        <v>0</v>
      </c>
      <c r="E118" s="79">
        <f>SUM(E119:E121)</f>
        <v>0</v>
      </c>
    </row>
    <row r="119" spans="1:5" s="21" customFormat="1" ht="12" hidden="1" customHeight="1">
      <c r="A119" s="73" t="s">
        <v>396</v>
      </c>
      <c r="B119" s="74" t="s">
        <v>399</v>
      </c>
      <c r="C119" s="203"/>
      <c r="D119" s="203"/>
      <c r="E119" s="81"/>
    </row>
    <row r="120" spans="1:5" s="21" customFormat="1" ht="12" hidden="1" customHeight="1">
      <c r="A120" s="71" t="s">
        <v>397</v>
      </c>
      <c r="B120" s="68" t="s">
        <v>443</v>
      </c>
      <c r="C120" s="203"/>
      <c r="D120" s="203"/>
      <c r="E120" s="81"/>
    </row>
    <row r="121" spans="1:5" s="21" customFormat="1" ht="12" hidden="1" customHeight="1">
      <c r="A121" s="75" t="s">
        <v>398</v>
      </c>
      <c r="B121" s="76" t="s">
        <v>444</v>
      </c>
      <c r="C121" s="206"/>
      <c r="D121" s="206"/>
      <c r="E121" s="83"/>
    </row>
    <row r="122" spans="1:5" s="21" customFormat="1" ht="12" hidden="1" customHeight="1">
      <c r="A122" s="72" t="s">
        <v>402</v>
      </c>
      <c r="B122" s="495" t="s">
        <v>403</v>
      </c>
      <c r="C122" s="209"/>
      <c r="D122" s="209"/>
      <c r="E122" s="210"/>
    </row>
    <row r="123" spans="1:5" s="21" customFormat="1" ht="12" customHeight="1" thickBot="1">
      <c r="A123" s="496" t="s">
        <v>411</v>
      </c>
      <c r="B123" s="495" t="s">
        <v>410</v>
      </c>
      <c r="C123" s="209">
        <f>SUM(C118+C122)</f>
        <v>0</v>
      </c>
      <c r="D123" s="209">
        <f>SUM(D118+D122)</f>
        <v>0</v>
      </c>
      <c r="E123" s="210">
        <f>SUM(E118+E122)</f>
        <v>0</v>
      </c>
    </row>
    <row r="124" spans="1:5" s="21" customFormat="1" ht="12" customHeight="1" thickBot="1">
      <c r="A124" s="496" t="s">
        <v>412</v>
      </c>
      <c r="B124" s="495" t="s">
        <v>404</v>
      </c>
      <c r="C124" s="209"/>
      <c r="D124" s="209"/>
      <c r="E124" s="210"/>
    </row>
    <row r="125" spans="1:5" s="21" customFormat="1" ht="12" customHeight="1" thickBot="1">
      <c r="A125" s="496" t="s">
        <v>413</v>
      </c>
      <c r="B125" s="495" t="s">
        <v>405</v>
      </c>
      <c r="C125" s="209"/>
      <c r="D125" s="209"/>
      <c r="E125" s="210"/>
    </row>
    <row r="126" spans="1:5" s="21" customFormat="1" ht="12" customHeight="1" thickBot="1">
      <c r="A126" s="70" t="s">
        <v>33</v>
      </c>
      <c r="B126" s="140" t="s">
        <v>406</v>
      </c>
      <c r="C126" s="211">
        <f>SUM(C123:C125)</f>
        <v>0</v>
      </c>
      <c r="D126" s="211">
        <f>SUM(D123:D125)</f>
        <v>0</v>
      </c>
      <c r="E126" s="85">
        <f>SUM(E123:E125)</f>
        <v>0</v>
      </c>
    </row>
    <row r="127" spans="1:5" s="1" customFormat="1" ht="28.5" customHeight="1" thickBot="1">
      <c r="A127" s="77" t="s">
        <v>12</v>
      </c>
      <c r="B127" s="141" t="s">
        <v>414</v>
      </c>
      <c r="C127" s="581">
        <f>SUM(C117+C126)</f>
        <v>0</v>
      </c>
      <c r="D127" s="581">
        <f>SUM(D117+D126)</f>
        <v>0</v>
      </c>
      <c r="E127" s="1054">
        <f>SUM(E117+E126)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37"/>
  <sheetViews>
    <sheetView topLeftCell="A92" workbookViewId="0">
      <selection activeCell="G137" sqref="G137"/>
    </sheetView>
  </sheetViews>
  <sheetFormatPr defaultRowHeight="12.75"/>
  <cols>
    <col min="1" max="1" width="9.6640625" style="3" customWidth="1"/>
    <col min="2" max="2" width="74.5" style="4" customWidth="1"/>
    <col min="3" max="3" width="14.6640625" style="4" customWidth="1"/>
    <col min="4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899</v>
      </c>
    </row>
    <row r="2" spans="1:5" s="40" customFormat="1" ht="25.5" customHeight="1">
      <c r="A2" s="575"/>
      <c r="B2" s="1388" t="s">
        <v>652</v>
      </c>
      <c r="C2" s="1389"/>
      <c r="D2" s="1390"/>
      <c r="E2" s="66" t="s">
        <v>124</v>
      </c>
    </row>
    <row r="3" spans="1:5" s="40" customFormat="1" ht="36.75" thickBot="1">
      <c r="A3" s="570" t="s">
        <v>120</v>
      </c>
      <c r="B3" s="1385" t="s">
        <v>535</v>
      </c>
      <c r="C3" s="1386"/>
      <c r="D3" s="1391"/>
      <c r="E3" s="569" t="s">
        <v>530</v>
      </c>
    </row>
    <row r="4" spans="1:5" s="41" customFormat="1" ht="15.95" customHeight="1" thickBot="1">
      <c r="A4" s="58"/>
      <c r="B4" s="58"/>
      <c r="C4" s="58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v>0</v>
      </c>
      <c r="D7" s="536">
        <v>0</v>
      </c>
      <c r="E7" s="668"/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61"/>
      <c r="D19" s="461"/>
      <c r="E19" s="507"/>
    </row>
    <row r="20" spans="1:5" s="43" customFormat="1" ht="12" customHeight="1" thickBot="1">
      <c r="A20" s="436" t="s">
        <v>283</v>
      </c>
      <c r="B20" s="437" t="s">
        <v>357</v>
      </c>
      <c r="C20" s="1055"/>
      <c r="D20" s="1056"/>
      <c r="E20" s="1057"/>
    </row>
    <row r="21" spans="1:5" s="43" customFormat="1" ht="60" hidden="1" customHeight="1" thickBo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 thickBo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 thickBo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 thickBo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 thickBo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 thickBo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 thickBo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 thickBo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 thickBo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 thickBo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4.25" customHeight="1" thickBot="1">
      <c r="A40" s="452" t="s">
        <v>12</v>
      </c>
      <c r="B40" s="463" t="s">
        <v>371</v>
      </c>
      <c r="C40" s="576">
        <f>SUM(C41:C50)</f>
        <v>27035000</v>
      </c>
      <c r="D40" s="576">
        <f>SUM(D41:D50)</f>
        <v>28035000</v>
      </c>
      <c r="E40" s="696">
        <f>SUM(E41:E50)</f>
        <v>28055977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7960000</v>
      </c>
      <c r="D42" s="441">
        <v>7960000</v>
      </c>
      <c r="E42" s="508">
        <v>6980295</v>
      </c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>
        <v>13327000</v>
      </c>
      <c r="D45" s="441">
        <v>14114402</v>
      </c>
      <c r="E45" s="508">
        <v>15072187</v>
      </c>
    </row>
    <row r="46" spans="1:5" s="43" customFormat="1" ht="12" customHeight="1">
      <c r="A46" s="436" t="s">
        <v>311</v>
      </c>
      <c r="B46" s="437" t="s">
        <v>312</v>
      </c>
      <c r="C46" s="441">
        <v>5748000</v>
      </c>
      <c r="D46" s="441">
        <v>5960598</v>
      </c>
      <c r="E46" s="508">
        <v>5964664</v>
      </c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636</v>
      </c>
      <c r="B50" s="447" t="s">
        <v>320</v>
      </c>
      <c r="C50" s="461"/>
      <c r="D50" s="461"/>
      <c r="E50" s="507">
        <v>38831</v>
      </c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583"/>
      <c r="E57" s="584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 thickBo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27035000</v>
      </c>
      <c r="D67" s="576">
        <f>SUM(D8+D15+D22+D29+D40+D51+D57+D62)</f>
        <v>28035000</v>
      </c>
      <c r="E67" s="667">
        <f>SUM(E8+E15+E22+E29+E40+E51+E57+E62)</f>
        <v>28055977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540"/>
    </row>
    <row r="75" spans="1:5" ht="12" hidden="1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544"/>
    </row>
    <row r="77" spans="1:5" ht="12" customHeight="1">
      <c r="A77" s="489" t="s">
        <v>389</v>
      </c>
      <c r="B77" s="440" t="s">
        <v>344</v>
      </c>
      <c r="C77" s="445">
        <f>SUM(C78:C79)</f>
        <v>3502645</v>
      </c>
      <c r="D77" s="445">
        <f>SUM(D78:D79)</f>
        <v>4105424</v>
      </c>
      <c r="E77" s="520">
        <f>SUM(E78:E79)</f>
        <v>4105424</v>
      </c>
    </row>
    <row r="78" spans="1:5" ht="12" customHeight="1">
      <c r="A78" s="436" t="s">
        <v>345</v>
      </c>
      <c r="B78" s="437" t="s">
        <v>346</v>
      </c>
      <c r="C78" s="539">
        <v>3502645</v>
      </c>
      <c r="D78" s="539">
        <v>4105424</v>
      </c>
      <c r="E78" s="677">
        <v>4105424</v>
      </c>
    </row>
    <row r="79" spans="1:5" ht="12" customHeight="1">
      <c r="A79" s="436" t="s">
        <v>347</v>
      </c>
      <c r="B79" s="437" t="s">
        <v>348</v>
      </c>
      <c r="C79" s="445"/>
      <c r="D79" s="539"/>
      <c r="E79" s="540"/>
    </row>
    <row r="80" spans="1:5" s="44" customFormat="1" ht="12" customHeight="1" thickBot="1">
      <c r="A80" s="542" t="s">
        <v>445</v>
      </c>
      <c r="B80" s="543" t="s">
        <v>446</v>
      </c>
      <c r="C80" s="669"/>
      <c r="D80" s="541"/>
      <c r="E80" s="670"/>
    </row>
    <row r="81" spans="1:5" s="44" customFormat="1" ht="12" customHeight="1" thickBot="1">
      <c r="A81" s="577" t="s">
        <v>531</v>
      </c>
      <c r="B81" s="972" t="s">
        <v>532</v>
      </c>
      <c r="C81" s="208">
        <v>685521896</v>
      </c>
      <c r="D81" s="973">
        <v>691219117</v>
      </c>
      <c r="E81" s="671">
        <v>689415890</v>
      </c>
    </row>
    <row r="82" spans="1:5" ht="12" customHeight="1" thickBot="1">
      <c r="A82" s="952" t="s">
        <v>390</v>
      </c>
      <c r="B82" s="956" t="s">
        <v>391</v>
      </c>
      <c r="C82" s="208">
        <f>SUM(C77+C80+C81)</f>
        <v>689024541</v>
      </c>
      <c r="D82" s="973">
        <f>SUM(D77+D80+D81)</f>
        <v>695324541</v>
      </c>
      <c r="E82" s="671">
        <f>SUM(E77+E80+E81)</f>
        <v>693521314</v>
      </c>
    </row>
    <row r="83" spans="1:5" ht="12" customHeight="1" thickBot="1">
      <c r="A83" s="952" t="s">
        <v>407</v>
      </c>
      <c r="B83" s="956" t="s">
        <v>392</v>
      </c>
      <c r="C83" s="208"/>
      <c r="D83" s="973"/>
      <c r="E83" s="671"/>
    </row>
    <row r="84" spans="1:5" ht="12" customHeight="1" thickBot="1">
      <c r="A84" s="952" t="s">
        <v>408</v>
      </c>
      <c r="B84" s="956" t="s">
        <v>393</v>
      </c>
      <c r="C84" s="208"/>
      <c r="D84" s="973"/>
      <c r="E84" s="671"/>
    </row>
    <row r="85" spans="1:5" ht="12" customHeight="1" thickBot="1">
      <c r="A85" s="952" t="s">
        <v>16</v>
      </c>
      <c r="B85" s="957" t="s">
        <v>386</v>
      </c>
      <c r="C85" s="208">
        <f>SUM(C82:C84)</f>
        <v>689024541</v>
      </c>
      <c r="D85" s="973">
        <f>SUM(D82:D84)</f>
        <v>695324541</v>
      </c>
      <c r="E85" s="671">
        <f>SUM(E82:E84)</f>
        <v>693521314</v>
      </c>
    </row>
    <row r="86" spans="1:5" ht="24.75" customHeight="1" thickBot="1">
      <c r="A86" s="952" t="s">
        <v>17</v>
      </c>
      <c r="B86" s="960" t="s">
        <v>409</v>
      </c>
      <c r="C86" s="971">
        <f>SUM(C67+C85)</f>
        <v>716059541</v>
      </c>
      <c r="D86" s="974">
        <f>SUM(D67+D85)</f>
        <v>723359541</v>
      </c>
      <c r="E86" s="580">
        <f>SUM(E67+E85)</f>
        <v>721577291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702127541</v>
      </c>
      <c r="D91" s="201">
        <f>+D92+D93+D94+D95+D96</f>
        <v>710154259</v>
      </c>
      <c r="E91" s="78">
        <f>+E92+E93+E94+E95+E96</f>
        <v>706220796</v>
      </c>
    </row>
    <row r="92" spans="1:5" s="21" customFormat="1" ht="12" customHeight="1">
      <c r="A92" s="11" t="s">
        <v>217</v>
      </c>
      <c r="B92" s="6" t="s">
        <v>24</v>
      </c>
      <c r="C92" s="204">
        <v>482008472</v>
      </c>
      <c r="D92" s="204">
        <v>479402472</v>
      </c>
      <c r="E92" s="80">
        <v>477860236</v>
      </c>
    </row>
    <row r="93" spans="1:5" s="21" customFormat="1" ht="12" customHeight="1">
      <c r="A93" s="9" t="s">
        <v>218</v>
      </c>
      <c r="B93" s="5" t="s">
        <v>25</v>
      </c>
      <c r="C93" s="203">
        <v>74046069</v>
      </c>
      <c r="D93" s="203">
        <v>74478069</v>
      </c>
      <c r="E93" s="81">
        <v>73377012</v>
      </c>
    </row>
    <row r="94" spans="1:5" s="21" customFormat="1" ht="12" customHeight="1">
      <c r="A94" s="9" t="s">
        <v>219</v>
      </c>
      <c r="B94" s="5" t="s">
        <v>26</v>
      </c>
      <c r="C94" s="206">
        <v>146073000</v>
      </c>
      <c r="D94" s="206">
        <v>156273718</v>
      </c>
      <c r="E94" s="83">
        <v>154983548</v>
      </c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13932000</v>
      </c>
      <c r="D109" s="202">
        <f>+D110+D111+D112</f>
        <v>13205282</v>
      </c>
      <c r="E109" s="79">
        <f>+E110+E111+E112</f>
        <v>13014626</v>
      </c>
    </row>
    <row r="110" spans="1:5" s="21" customFormat="1" ht="12" customHeight="1">
      <c r="A110" s="10" t="s">
        <v>246</v>
      </c>
      <c r="B110" s="5" t="s">
        <v>29</v>
      </c>
      <c r="C110" s="205">
        <v>13932000</v>
      </c>
      <c r="D110" s="205">
        <v>13205282</v>
      </c>
      <c r="E110" s="82">
        <v>13014626</v>
      </c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716059541</v>
      </c>
      <c r="D121" s="201">
        <f>+D91+D109</f>
        <v>723359541</v>
      </c>
      <c r="E121" s="78">
        <f>+E91+E109</f>
        <v>719235422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716059541</v>
      </c>
      <c r="D131" s="581">
        <f>SUM(D121+D130)</f>
        <v>723359541</v>
      </c>
      <c r="E131" s="582">
        <f>SUM(E121+E130)</f>
        <v>719235422</v>
      </c>
    </row>
    <row r="133" spans="1:5" ht="13.5">
      <c r="B133" s="813" t="s">
        <v>715</v>
      </c>
    </row>
    <row r="134" spans="1:5">
      <c r="B134" s="809" t="s">
        <v>958</v>
      </c>
      <c r="C134" s="809"/>
      <c r="D134" s="809"/>
      <c r="E134" s="809">
        <v>51</v>
      </c>
    </row>
    <row r="135" spans="1:5">
      <c r="B135" s="809" t="s">
        <v>966</v>
      </c>
      <c r="C135" s="809"/>
      <c r="D135" s="809"/>
      <c r="E135" s="809">
        <v>21</v>
      </c>
    </row>
    <row r="136" spans="1:5">
      <c r="B136" s="809" t="s">
        <v>693</v>
      </c>
      <c r="C136" s="809"/>
      <c r="D136" s="809"/>
      <c r="E136" s="809">
        <v>4</v>
      </c>
    </row>
    <row r="137" spans="1:5" s="812" customFormat="1">
      <c r="A137" s="810"/>
      <c r="B137" s="811" t="s">
        <v>690</v>
      </c>
      <c r="C137" s="811">
        <f>SUM(C134:C136)</f>
        <v>0</v>
      </c>
      <c r="D137" s="811"/>
      <c r="E137" s="811">
        <f>SUM(E134:E136)</f>
        <v>76</v>
      </c>
    </row>
  </sheetData>
  <mergeCells count="2">
    <mergeCell ref="B2:D2"/>
    <mergeCell ref="B3:D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3" orientation="portrait" verticalDpi="300" r:id="rId1"/>
  <headerFooter alignWithMargins="0"/>
  <colBreaks count="1" manualBreakCount="1">
    <brk id="5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:E131"/>
  <sheetViews>
    <sheetView topLeftCell="A112" workbookViewId="0">
      <selection activeCell="J131" sqref="J131"/>
    </sheetView>
  </sheetViews>
  <sheetFormatPr defaultRowHeight="12.75"/>
  <cols>
    <col min="1" max="1" width="9.6640625" style="3" customWidth="1"/>
    <col min="2" max="2" width="55.1640625" style="4" customWidth="1"/>
    <col min="3" max="3" width="14.33203125" style="4" customWidth="1"/>
    <col min="4" max="4" width="15" style="4" customWidth="1"/>
    <col min="5" max="5" width="16.33203125" style="4" customWidth="1"/>
    <col min="6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900</v>
      </c>
    </row>
    <row r="2" spans="1:5" s="40" customFormat="1" ht="25.5" customHeight="1">
      <c r="A2" s="575"/>
      <c r="B2" s="1388" t="s">
        <v>652</v>
      </c>
      <c r="C2" s="1389"/>
      <c r="D2" s="1390"/>
      <c r="E2" s="66" t="s">
        <v>124</v>
      </c>
    </row>
    <row r="3" spans="1:5" s="40" customFormat="1" ht="36.75" thickBot="1">
      <c r="A3" s="570" t="s">
        <v>120</v>
      </c>
      <c r="B3" s="1385" t="s">
        <v>537</v>
      </c>
      <c r="C3" s="1386"/>
      <c r="D3" s="1391"/>
      <c r="E3" s="569" t="s">
        <v>530</v>
      </c>
    </row>
    <row r="4" spans="1:5" s="41" customFormat="1" ht="15.95" customHeight="1" thickBot="1">
      <c r="A4" s="58"/>
      <c r="B4" s="58"/>
      <c r="C4" s="58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668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1055"/>
      <c r="D20" s="1056"/>
      <c r="E20" s="1057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576">
        <f>SUM(C41:C50)</f>
        <v>27035000</v>
      </c>
      <c r="D40" s="576">
        <f>SUM(D41:D50)</f>
        <v>28035000</v>
      </c>
      <c r="E40" s="696">
        <f>SUM(E41:E50)</f>
        <v>28055977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7960000</v>
      </c>
      <c r="D42" s="441">
        <v>7960000</v>
      </c>
      <c r="E42" s="508">
        <v>6980295</v>
      </c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>
        <v>13327000</v>
      </c>
      <c r="D45" s="441">
        <v>14114402</v>
      </c>
      <c r="E45" s="508">
        <v>15072187</v>
      </c>
    </row>
    <row r="46" spans="1:5" s="43" customFormat="1" ht="12" customHeight="1">
      <c r="A46" s="436" t="s">
        <v>311</v>
      </c>
      <c r="B46" s="437" t="s">
        <v>312</v>
      </c>
      <c r="C46" s="441">
        <v>5748000</v>
      </c>
      <c r="D46" s="441">
        <v>5960598</v>
      </c>
      <c r="E46" s="508">
        <v>5964664</v>
      </c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636</v>
      </c>
      <c r="B50" s="447" t="s">
        <v>320</v>
      </c>
      <c r="C50" s="461"/>
      <c r="D50" s="461"/>
      <c r="E50" s="507">
        <v>38831</v>
      </c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583"/>
      <c r="E57" s="584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27035000</v>
      </c>
      <c r="D67" s="576">
        <f>SUM(D8+D15+D22+D29+D40+D51+D57+D62)</f>
        <v>28035000</v>
      </c>
      <c r="E67" s="667">
        <f>SUM(E8+E15+E22+E29+E40+E51+E57+E62)</f>
        <v>28055977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540"/>
    </row>
    <row r="75" spans="1:5" ht="12" hidden="1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544"/>
    </row>
    <row r="77" spans="1:5" ht="12" customHeight="1">
      <c r="A77" s="489" t="s">
        <v>389</v>
      </c>
      <c r="B77" s="440" t="s">
        <v>344</v>
      </c>
      <c r="C77" s="445">
        <f>SUM(C78:C79)</f>
        <v>3502645</v>
      </c>
      <c r="D77" s="445">
        <f>SUM(D78:D79)</f>
        <v>4105424</v>
      </c>
      <c r="E77" s="520">
        <f>SUM(E78:E79)</f>
        <v>4105424</v>
      </c>
    </row>
    <row r="78" spans="1:5" ht="12" customHeight="1">
      <c r="A78" s="436" t="s">
        <v>345</v>
      </c>
      <c r="B78" s="437" t="s">
        <v>346</v>
      </c>
      <c r="C78" s="539">
        <v>3502645</v>
      </c>
      <c r="D78" s="539">
        <v>4105424</v>
      </c>
      <c r="E78" s="677">
        <v>4105424</v>
      </c>
    </row>
    <row r="79" spans="1:5" ht="12" customHeight="1">
      <c r="A79" s="436" t="s">
        <v>347</v>
      </c>
      <c r="B79" s="437" t="s">
        <v>348</v>
      </c>
      <c r="C79" s="445"/>
      <c r="D79" s="539"/>
      <c r="E79" s="540"/>
    </row>
    <row r="80" spans="1:5" s="44" customFormat="1" ht="12" customHeight="1" thickBot="1">
      <c r="A80" s="542" t="s">
        <v>445</v>
      </c>
      <c r="B80" s="543" t="s">
        <v>446</v>
      </c>
      <c r="C80" s="669"/>
      <c r="D80" s="541"/>
      <c r="E80" s="670"/>
    </row>
    <row r="81" spans="1:5" s="44" customFormat="1" ht="12" customHeight="1" thickBot="1">
      <c r="A81" s="577" t="s">
        <v>531</v>
      </c>
      <c r="B81" s="972" t="s">
        <v>532</v>
      </c>
      <c r="C81" s="208">
        <v>685521896</v>
      </c>
      <c r="D81" s="973">
        <v>691219117</v>
      </c>
      <c r="E81" s="671">
        <v>689415890</v>
      </c>
    </row>
    <row r="82" spans="1:5" ht="12" customHeight="1" thickBot="1">
      <c r="A82" s="952" t="s">
        <v>390</v>
      </c>
      <c r="B82" s="956" t="s">
        <v>391</v>
      </c>
      <c r="C82" s="208">
        <f>SUM(C77+C80+C81)</f>
        <v>689024541</v>
      </c>
      <c r="D82" s="973">
        <f>SUM(D77+D80+D81)</f>
        <v>695324541</v>
      </c>
      <c r="E82" s="671">
        <f>SUM(E77+E80+E81)</f>
        <v>693521314</v>
      </c>
    </row>
    <row r="83" spans="1:5" ht="12" customHeight="1" thickBot="1">
      <c r="A83" s="952" t="s">
        <v>407</v>
      </c>
      <c r="B83" s="956" t="s">
        <v>392</v>
      </c>
      <c r="C83" s="208"/>
      <c r="D83" s="973"/>
      <c r="E83" s="671"/>
    </row>
    <row r="84" spans="1:5" ht="12" customHeight="1" thickBot="1">
      <c r="A84" s="952" t="s">
        <v>408</v>
      </c>
      <c r="B84" s="956" t="s">
        <v>393</v>
      </c>
      <c r="C84" s="208"/>
      <c r="D84" s="973"/>
      <c r="E84" s="671"/>
    </row>
    <row r="85" spans="1:5" ht="12" customHeight="1" thickBot="1">
      <c r="A85" s="952" t="s">
        <v>16</v>
      </c>
      <c r="B85" s="957" t="s">
        <v>386</v>
      </c>
      <c r="C85" s="208">
        <f>SUM(C82:C84)</f>
        <v>689024541</v>
      </c>
      <c r="D85" s="973">
        <f>SUM(D82:D84)</f>
        <v>695324541</v>
      </c>
      <c r="E85" s="671">
        <f>SUM(E82:E84)</f>
        <v>693521314</v>
      </c>
    </row>
    <row r="86" spans="1:5" ht="24.75" customHeight="1" thickBot="1">
      <c r="A86" s="952" t="s">
        <v>17</v>
      </c>
      <c r="B86" s="960" t="s">
        <v>409</v>
      </c>
      <c r="C86" s="971">
        <f>SUM(C67+C85)</f>
        <v>716059541</v>
      </c>
      <c r="D86" s="974">
        <f>SUM(D67+D85)</f>
        <v>723359541</v>
      </c>
      <c r="E86" s="580">
        <f>SUM(E67+E85)</f>
        <v>721577291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702127541</v>
      </c>
      <c r="D91" s="201">
        <f>+D92+D93+D94+D95+D96</f>
        <v>710154259</v>
      </c>
      <c r="E91" s="78">
        <f>+E92+E93+E94+E95+E96</f>
        <v>706220796</v>
      </c>
    </row>
    <row r="92" spans="1:5" s="21" customFormat="1" ht="12" customHeight="1">
      <c r="A92" s="11" t="s">
        <v>217</v>
      </c>
      <c r="B92" s="6" t="s">
        <v>24</v>
      </c>
      <c r="C92" s="204">
        <v>482008472</v>
      </c>
      <c r="D92" s="204">
        <v>479402472</v>
      </c>
      <c r="E92" s="80">
        <v>477860236</v>
      </c>
    </row>
    <row r="93" spans="1:5" s="21" customFormat="1" ht="12" customHeight="1">
      <c r="A93" s="9" t="s">
        <v>218</v>
      </c>
      <c r="B93" s="5" t="s">
        <v>25</v>
      </c>
      <c r="C93" s="203">
        <v>74046069</v>
      </c>
      <c r="D93" s="203">
        <v>74478069</v>
      </c>
      <c r="E93" s="81">
        <v>73377012</v>
      </c>
    </row>
    <row r="94" spans="1:5" s="21" customFormat="1" ht="12" customHeight="1">
      <c r="A94" s="9" t="s">
        <v>219</v>
      </c>
      <c r="B94" s="5" t="s">
        <v>26</v>
      </c>
      <c r="C94" s="206">
        <v>146073000</v>
      </c>
      <c r="D94" s="206">
        <v>156273718</v>
      </c>
      <c r="E94" s="83">
        <v>154983548</v>
      </c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13932000</v>
      </c>
      <c r="D109" s="202">
        <f>+D110+D111+D112</f>
        <v>13205282</v>
      </c>
      <c r="E109" s="79">
        <f>+E110+E111+E112</f>
        <v>13014626</v>
      </c>
    </row>
    <row r="110" spans="1:5" s="21" customFormat="1" ht="12" customHeight="1">
      <c r="A110" s="10" t="s">
        <v>246</v>
      </c>
      <c r="B110" s="5" t="s">
        <v>29</v>
      </c>
      <c r="C110" s="205">
        <v>13932000</v>
      </c>
      <c r="D110" s="205">
        <v>13205282</v>
      </c>
      <c r="E110" s="82">
        <v>13014626</v>
      </c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716059541</v>
      </c>
      <c r="D121" s="201">
        <f>+D91+D109</f>
        <v>723359541</v>
      </c>
      <c r="E121" s="78">
        <f>+E91+E109</f>
        <v>719235422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716059541</v>
      </c>
      <c r="D131" s="581">
        <f>SUM(D121+D130)</f>
        <v>723359541</v>
      </c>
      <c r="E131" s="582">
        <f>SUM(E121+E130)</f>
        <v>719235422</v>
      </c>
    </row>
  </sheetData>
  <mergeCells count="2">
    <mergeCell ref="B2:D2"/>
    <mergeCell ref="B3:D3"/>
  </mergeCells>
  <pageMargins left="0.7" right="0.7" top="0.75" bottom="0.75" header="0.3" footer="0.3"/>
  <pageSetup paperSize="9"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131"/>
  <sheetViews>
    <sheetView workbookViewId="0">
      <selection activeCell="J19" sqref="J19"/>
    </sheetView>
  </sheetViews>
  <sheetFormatPr defaultRowHeight="12.75"/>
  <cols>
    <col min="1" max="1" width="9.6640625" style="3" customWidth="1"/>
    <col min="2" max="2" width="61.33203125" style="4" customWidth="1"/>
    <col min="3" max="4" width="14" style="4" bestFit="1" customWidth="1"/>
    <col min="5" max="5" width="18.83203125" style="4" customWidth="1"/>
    <col min="6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901</v>
      </c>
    </row>
    <row r="2" spans="1:5" s="40" customFormat="1" ht="25.5" customHeight="1">
      <c r="A2" s="575"/>
      <c r="B2" s="1388" t="s">
        <v>652</v>
      </c>
      <c r="C2" s="1389"/>
      <c r="D2" s="1390"/>
      <c r="E2" s="66" t="s">
        <v>124</v>
      </c>
    </row>
    <row r="3" spans="1:5" s="40" customFormat="1" ht="36.75" thickBot="1">
      <c r="A3" s="570" t="s">
        <v>120</v>
      </c>
      <c r="B3" s="1385" t="s">
        <v>538</v>
      </c>
      <c r="C3" s="1386"/>
      <c r="D3" s="1391"/>
      <c r="E3" s="569" t="s">
        <v>530</v>
      </c>
    </row>
    <row r="4" spans="1:5" s="41" customFormat="1" ht="15.95" customHeight="1" thickBot="1">
      <c r="A4" s="58"/>
      <c r="B4" s="58"/>
      <c r="C4" s="58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668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6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6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6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6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6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6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6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6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  <c r="F40" s="1041"/>
    </row>
    <row r="41" spans="1:6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6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6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6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6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6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6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6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636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67">
        <f>SUM(E8+E15+E22+E29+E40+E51+E57+E62)</f>
        <v>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540"/>
    </row>
    <row r="75" spans="1:5" ht="12" hidden="1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544"/>
    </row>
    <row r="77" spans="1:5" ht="12" customHeight="1">
      <c r="A77" s="489" t="s">
        <v>389</v>
      </c>
      <c r="B77" s="440" t="s">
        <v>344</v>
      </c>
      <c r="C77" s="445">
        <f>SUM(C78:C79)</f>
        <v>0</v>
      </c>
      <c r="D77" s="445">
        <f>SUM(D78:D79)</f>
        <v>0</v>
      </c>
      <c r="E77" s="520">
        <f>SUM(E78:E79)</f>
        <v>0</v>
      </c>
    </row>
    <row r="78" spans="1:5" ht="12" customHeight="1">
      <c r="A78" s="436" t="s">
        <v>345</v>
      </c>
      <c r="B78" s="437" t="s">
        <v>346</v>
      </c>
      <c r="C78" s="539"/>
      <c r="D78" s="539"/>
      <c r="E78" s="540"/>
    </row>
    <row r="79" spans="1:5" ht="12" customHeight="1">
      <c r="A79" s="436" t="s">
        <v>347</v>
      </c>
      <c r="B79" s="437" t="s">
        <v>348</v>
      </c>
      <c r="C79" s="445"/>
      <c r="D79" s="539"/>
      <c r="E79" s="540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544"/>
    </row>
    <row r="81" spans="1:5" s="44" customFormat="1" ht="12" customHeight="1" thickBot="1">
      <c r="A81" s="577" t="s">
        <v>531</v>
      </c>
      <c r="B81" s="972" t="s">
        <v>532</v>
      </c>
      <c r="C81" s="208"/>
      <c r="D81" s="208"/>
      <c r="E81" s="671"/>
    </row>
    <row r="82" spans="1:5" ht="12" customHeight="1" thickBot="1">
      <c r="A82" s="952" t="s">
        <v>390</v>
      </c>
      <c r="B82" s="956" t="s">
        <v>391</v>
      </c>
      <c r="C82" s="208"/>
      <c r="D82" s="208"/>
      <c r="E82" s="671">
        <f>SUM(E77+E80+E81)</f>
        <v>0</v>
      </c>
    </row>
    <row r="83" spans="1:5" ht="12" customHeight="1" thickBot="1">
      <c r="A83" s="952" t="s">
        <v>407</v>
      </c>
      <c r="B83" s="956" t="s">
        <v>392</v>
      </c>
      <c r="C83" s="208"/>
      <c r="D83" s="208"/>
      <c r="E83" s="671"/>
    </row>
    <row r="84" spans="1:5" ht="12" customHeight="1" thickBot="1">
      <c r="A84" s="952" t="s">
        <v>408</v>
      </c>
      <c r="B84" s="956" t="s">
        <v>393</v>
      </c>
      <c r="C84" s="208"/>
      <c r="D84" s="208"/>
      <c r="E84" s="671"/>
    </row>
    <row r="85" spans="1:5" ht="12" customHeight="1" thickBot="1">
      <c r="A85" s="952" t="s">
        <v>16</v>
      </c>
      <c r="B85" s="957" t="s">
        <v>386</v>
      </c>
      <c r="C85" s="208">
        <f>SUM(C82:C84)</f>
        <v>0</v>
      </c>
      <c r="D85" s="208">
        <f>SUM(D82:D84)</f>
        <v>0</v>
      </c>
      <c r="E85" s="671">
        <f>SUM(E82:E84)</f>
        <v>0</v>
      </c>
    </row>
    <row r="86" spans="1:5" ht="24.75" customHeight="1" thickBot="1">
      <c r="A86" s="952" t="s">
        <v>17</v>
      </c>
      <c r="B86" s="960" t="s">
        <v>409</v>
      </c>
      <c r="C86" s="971">
        <f>SUM(C67+C85)</f>
        <v>0</v>
      </c>
      <c r="D86" s="971">
        <f>SUM(D67+D85)</f>
        <v>0</v>
      </c>
      <c r="E86" s="1054"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217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218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219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>
        <f>SUM(C97:C108)</f>
        <v>0</v>
      </c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0</v>
      </c>
      <c r="D131" s="581">
        <f>SUM(D121+D130)</f>
        <v>0</v>
      </c>
      <c r="E131" s="1054">
        <f>SUM(E121+E130)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horizontalDpi="1200" verticalDpi="1200" r:id="rId1"/>
  <colBreaks count="1" manualBreakCount="1">
    <brk id="5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K8" sqref="K8"/>
    </sheetView>
  </sheetViews>
  <sheetFormatPr defaultRowHeight="12.75"/>
  <cols>
    <col min="1" max="1" width="9.6640625" style="3" customWidth="1"/>
    <col min="2" max="2" width="61.33203125" style="4" customWidth="1"/>
    <col min="3" max="4" width="11" style="4" customWidth="1"/>
    <col min="5" max="5" width="10.33203125" style="4" customWidth="1"/>
    <col min="6" max="6" width="15.83203125" style="4" customWidth="1"/>
    <col min="7" max="16384" width="9.33203125" style="4"/>
  </cols>
  <sheetData>
    <row r="1" spans="1:5" s="2" customFormat="1" ht="21" customHeight="1" thickBot="1">
      <c r="A1" s="54"/>
      <c r="B1" s="55"/>
      <c r="C1" s="65"/>
      <c r="D1" s="64"/>
      <c r="E1" s="64" t="s">
        <v>902</v>
      </c>
    </row>
    <row r="2" spans="1:5" s="40" customFormat="1" ht="25.5" customHeight="1">
      <c r="A2" s="575"/>
      <c r="B2" s="1388" t="s">
        <v>652</v>
      </c>
      <c r="C2" s="1389"/>
      <c r="D2" s="1390"/>
      <c r="E2" s="66" t="s">
        <v>124</v>
      </c>
    </row>
    <row r="3" spans="1:5" s="40" customFormat="1" ht="36.75" thickBot="1">
      <c r="A3" s="570" t="s">
        <v>120</v>
      </c>
      <c r="B3" s="1385" t="s">
        <v>600</v>
      </c>
      <c r="C3" s="1386"/>
      <c r="D3" s="1391"/>
      <c r="E3" s="569" t="s">
        <v>530</v>
      </c>
    </row>
    <row r="4" spans="1:5" s="41" customFormat="1" ht="15.95" customHeight="1" thickBot="1">
      <c r="A4" s="58"/>
      <c r="B4" s="58" t="s">
        <v>608</v>
      </c>
      <c r="C4" s="58"/>
      <c r="D4" s="59"/>
      <c r="E4" s="59" t="s">
        <v>667</v>
      </c>
    </row>
    <row r="5" spans="1:5" ht="36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536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479">
        <f>SUM(C58:C60)</f>
        <v>0</v>
      </c>
      <c r="D57" s="479">
        <f>SUM(D58:D60)</f>
        <v>0</v>
      </c>
      <c r="E57" s="516">
        <f>SUM(E58:E60)</f>
        <v>0</v>
      </c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67">
        <f>SUM(E8+E15+E22+E29+E40+E51+E57+E62)</f>
        <v>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67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674"/>
    </row>
    <row r="70" spans="1:5" ht="12" hidden="1" customHeight="1">
      <c r="A70" s="436" t="s">
        <v>339</v>
      </c>
      <c r="B70" s="437" t="s">
        <v>340</v>
      </c>
      <c r="C70" s="441"/>
      <c r="D70" s="441"/>
      <c r="E70" s="674"/>
    </row>
    <row r="71" spans="1:5" ht="12" hidden="1" customHeight="1">
      <c r="A71" s="436" t="s">
        <v>341</v>
      </c>
      <c r="B71" s="444" t="s">
        <v>342</v>
      </c>
      <c r="C71" s="443"/>
      <c r="D71" s="443"/>
      <c r="E71" s="675"/>
    </row>
    <row r="72" spans="1:5" ht="12" hidden="1" customHeight="1">
      <c r="A72" s="489" t="s">
        <v>388</v>
      </c>
      <c r="B72" s="440" t="s">
        <v>343</v>
      </c>
      <c r="C72" s="445"/>
      <c r="D72" s="445"/>
      <c r="E72" s="676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676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677"/>
    </row>
    <row r="75" spans="1:5" ht="12" hidden="1" customHeight="1">
      <c r="A75" s="436" t="s">
        <v>347</v>
      </c>
      <c r="B75" s="437" t="s">
        <v>348</v>
      </c>
      <c r="C75" s="445"/>
      <c r="D75" s="539"/>
      <c r="E75" s="677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678"/>
    </row>
    <row r="77" spans="1:5" ht="12" customHeight="1">
      <c r="A77" s="489" t="s">
        <v>389</v>
      </c>
      <c r="B77" s="440" t="s">
        <v>344</v>
      </c>
      <c r="C77" s="445">
        <f>SUM(C78:C79)</f>
        <v>0</v>
      </c>
      <c r="D77" s="445">
        <f>SUM(D78:D79)</f>
        <v>0</v>
      </c>
      <c r="E77" s="676">
        <f>SUM(E78:E79)</f>
        <v>0</v>
      </c>
    </row>
    <row r="78" spans="1:5" ht="12" customHeight="1">
      <c r="A78" s="436" t="s">
        <v>345</v>
      </c>
      <c r="B78" s="437" t="s">
        <v>346</v>
      </c>
      <c r="C78" s="445"/>
      <c r="D78" s="539"/>
      <c r="E78" s="677"/>
    </row>
    <row r="79" spans="1:5" ht="12" customHeight="1">
      <c r="A79" s="436" t="s">
        <v>347</v>
      </c>
      <c r="B79" s="437" t="s">
        <v>348</v>
      </c>
      <c r="C79" s="445"/>
      <c r="D79" s="539"/>
      <c r="E79" s="677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678"/>
    </row>
    <row r="81" spans="1:5" s="44" customFormat="1" ht="12" customHeight="1" thickBot="1">
      <c r="A81" s="577" t="s">
        <v>531</v>
      </c>
      <c r="B81" s="972" t="s">
        <v>532</v>
      </c>
      <c r="C81" s="208"/>
      <c r="D81" s="208"/>
      <c r="E81" s="898"/>
    </row>
    <row r="82" spans="1:5" ht="12" customHeight="1" thickBot="1">
      <c r="A82" s="952" t="s">
        <v>390</v>
      </c>
      <c r="B82" s="956" t="s">
        <v>391</v>
      </c>
      <c r="C82" s="208">
        <f>SUM(C77+C80+C81)</f>
        <v>0</v>
      </c>
      <c r="D82" s="208">
        <f>SUM(D77+D80+D81)</f>
        <v>0</v>
      </c>
      <c r="E82" s="898">
        <f>SUM(E77+E80+E81)</f>
        <v>0</v>
      </c>
    </row>
    <row r="83" spans="1:5" ht="12" customHeight="1" thickBot="1">
      <c r="A83" s="952" t="s">
        <v>407</v>
      </c>
      <c r="B83" s="956" t="s">
        <v>392</v>
      </c>
      <c r="C83" s="208"/>
      <c r="D83" s="208"/>
      <c r="E83" s="898"/>
    </row>
    <row r="84" spans="1:5" ht="12" customHeight="1" thickBot="1">
      <c r="A84" s="952" t="s">
        <v>408</v>
      </c>
      <c r="B84" s="956" t="s">
        <v>393</v>
      </c>
      <c r="C84" s="208"/>
      <c r="D84" s="208"/>
      <c r="E84" s="671"/>
    </row>
    <row r="85" spans="1:5" ht="12" customHeight="1" thickBot="1">
      <c r="A85" s="952" t="s">
        <v>16</v>
      </c>
      <c r="B85" s="957" t="s">
        <v>386</v>
      </c>
      <c r="C85" s="208">
        <f>SUM(C82:C84)</f>
        <v>0</v>
      </c>
      <c r="D85" s="208">
        <f>SUM(D82:D84)</f>
        <v>0</v>
      </c>
      <c r="E85" s="671">
        <f>SUM(E82:E84)</f>
        <v>0</v>
      </c>
    </row>
    <row r="86" spans="1:5" ht="24.75" customHeight="1" thickBot="1">
      <c r="A86" s="952" t="s">
        <v>17</v>
      </c>
      <c r="B86" s="960" t="s">
        <v>409</v>
      </c>
      <c r="C86" s="971">
        <f>SUM(C67+C85)</f>
        <v>0</v>
      </c>
      <c r="D86" s="971">
        <f>SUM(D67+D85)</f>
        <v>0</v>
      </c>
      <c r="E86" s="1054">
        <f>SUM(E67+E85)</f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217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218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219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>
        <f>SUM(C97:C108)</f>
        <v>0</v>
      </c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0</v>
      </c>
      <c r="D131" s="581">
        <f>SUM(D121+D130)</f>
        <v>0</v>
      </c>
      <c r="E131" s="1054">
        <f>SUM(E121+E130)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136"/>
  <sheetViews>
    <sheetView topLeftCell="A109" workbookViewId="0">
      <selection activeCell="L136" sqref="L136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903</v>
      </c>
    </row>
    <row r="2" spans="1:5" s="40" customFormat="1" ht="25.5" customHeight="1">
      <c r="A2" s="374"/>
      <c r="B2" s="1388" t="s">
        <v>183</v>
      </c>
      <c r="C2" s="1389"/>
      <c r="D2" s="1392"/>
      <c r="E2" s="66" t="s">
        <v>125</v>
      </c>
    </row>
    <row r="3" spans="1:5" s="40" customFormat="1" ht="16.5" thickBot="1">
      <c r="A3" s="57"/>
      <c r="B3" s="1393" t="s">
        <v>535</v>
      </c>
      <c r="C3" s="1394"/>
      <c r="D3" s="1395"/>
      <c r="E3" s="67"/>
    </row>
    <row r="4" spans="1:5" s="41" customFormat="1" ht="15.95" customHeight="1" thickBot="1">
      <c r="A4" s="58"/>
      <c r="B4" s="58"/>
      <c r="C4" s="59"/>
      <c r="D4" s="59"/>
      <c r="E4" s="59" t="s">
        <v>850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536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576">
        <f>SUM(C16:C20)</f>
        <v>0</v>
      </c>
      <c r="D15" s="576">
        <f>SUM(D16:D20)</f>
        <v>0</v>
      </c>
      <c r="E15" s="696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 thickBo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 thickBo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 thickBo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 thickBo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 thickBo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 thickBo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 thickBo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 thickBo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 thickBo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 thickBo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576">
        <f>SUM(C41:C50)</f>
        <v>4560000</v>
      </c>
      <c r="D40" s="576">
        <f>SUM(D41:D50)</f>
        <v>4560000</v>
      </c>
      <c r="E40" s="696">
        <f>SUM(E41:E50)</f>
        <v>5289101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4130000</v>
      </c>
      <c r="D42" s="441">
        <v>4130000</v>
      </c>
      <c r="E42" s="508">
        <v>1094000</v>
      </c>
    </row>
    <row r="43" spans="1:5" s="43" customFormat="1" ht="12" customHeight="1">
      <c r="A43" s="436" t="s">
        <v>305</v>
      </c>
      <c r="B43" s="437" t="s">
        <v>306</v>
      </c>
      <c r="C43" s="441">
        <v>430000</v>
      </c>
      <c r="D43" s="441">
        <v>430000</v>
      </c>
      <c r="E43" s="508">
        <v>760080</v>
      </c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636</v>
      </c>
      <c r="B50" s="447" t="s">
        <v>320</v>
      </c>
      <c r="C50" s="461"/>
      <c r="D50" s="461"/>
      <c r="E50" s="507">
        <v>3435021</v>
      </c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583">
        <f>SUM(C58:C60)</f>
        <v>0</v>
      </c>
      <c r="D57" s="583"/>
      <c r="E57" s="584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4560000</v>
      </c>
      <c r="D67" s="576">
        <f>SUM(D8+D15+D22+D29+D40+D51+D57+D62)</f>
        <v>4560000</v>
      </c>
      <c r="E67" s="667">
        <f>SUM(E8+E15+E22+E29+E40+E51+E57+E62)</f>
        <v>5289101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67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674"/>
    </row>
    <row r="70" spans="1:5" ht="12" hidden="1" customHeight="1">
      <c r="A70" s="436" t="s">
        <v>339</v>
      </c>
      <c r="B70" s="437" t="s">
        <v>340</v>
      </c>
      <c r="C70" s="441"/>
      <c r="D70" s="441"/>
      <c r="E70" s="674"/>
    </row>
    <row r="71" spans="1:5" ht="12" hidden="1" customHeight="1">
      <c r="A71" s="436" t="s">
        <v>341</v>
      </c>
      <c r="B71" s="444" t="s">
        <v>342</v>
      </c>
      <c r="C71" s="443"/>
      <c r="D71" s="443"/>
      <c r="E71" s="675"/>
    </row>
    <row r="72" spans="1:5" ht="12" hidden="1" customHeight="1">
      <c r="A72" s="489" t="s">
        <v>388</v>
      </c>
      <c r="B72" s="440" t="s">
        <v>343</v>
      </c>
      <c r="C72" s="445"/>
      <c r="D72" s="445"/>
      <c r="E72" s="676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676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677"/>
    </row>
    <row r="75" spans="1:5" ht="12" hidden="1" customHeight="1">
      <c r="A75" s="436" t="s">
        <v>347</v>
      </c>
      <c r="B75" s="437" t="s">
        <v>348</v>
      </c>
      <c r="C75" s="445"/>
      <c r="D75" s="539"/>
      <c r="E75" s="677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678"/>
    </row>
    <row r="77" spans="1:5" ht="12" customHeight="1">
      <c r="A77" s="489" t="s">
        <v>389</v>
      </c>
      <c r="B77" s="440" t="s">
        <v>344</v>
      </c>
      <c r="C77" s="445">
        <f>SUM(C78:C79)</f>
        <v>1385224</v>
      </c>
      <c r="D77" s="445">
        <f>SUM(D78:D79)</f>
        <v>1385224</v>
      </c>
      <c r="E77" s="676">
        <f>SUM(E78:E79)</f>
        <v>1385224</v>
      </c>
    </row>
    <row r="78" spans="1:5" ht="12" customHeight="1">
      <c r="A78" s="436" t="s">
        <v>345</v>
      </c>
      <c r="B78" s="437" t="s">
        <v>346</v>
      </c>
      <c r="C78" s="539">
        <v>1385224</v>
      </c>
      <c r="D78" s="539">
        <v>1385224</v>
      </c>
      <c r="E78" s="539">
        <v>1385224</v>
      </c>
    </row>
    <row r="79" spans="1:5" ht="12" customHeight="1">
      <c r="A79" s="436" t="s">
        <v>347</v>
      </c>
      <c r="B79" s="437" t="s">
        <v>348</v>
      </c>
      <c r="C79" s="445"/>
      <c r="D79" s="539"/>
      <c r="E79" s="677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678"/>
    </row>
    <row r="81" spans="1:5" s="44" customFormat="1" ht="12" customHeight="1" thickBot="1">
      <c r="A81" s="577" t="s">
        <v>531</v>
      </c>
      <c r="B81" s="972" t="s">
        <v>532</v>
      </c>
      <c r="C81" s="208">
        <v>62337413</v>
      </c>
      <c r="D81" s="208">
        <v>56037413</v>
      </c>
      <c r="E81" s="898">
        <v>48196778</v>
      </c>
    </row>
    <row r="82" spans="1:5" ht="12" customHeight="1" thickBot="1">
      <c r="A82" s="952" t="s">
        <v>390</v>
      </c>
      <c r="B82" s="956" t="s">
        <v>391</v>
      </c>
      <c r="C82" s="208">
        <f>SUM(C77+C80+C81)</f>
        <v>63722637</v>
      </c>
      <c r="D82" s="208">
        <f>SUM(D77+D80+D81)</f>
        <v>57422637</v>
      </c>
      <c r="E82" s="898">
        <f>SUM(E77+E80+E81)</f>
        <v>49582002</v>
      </c>
    </row>
    <row r="83" spans="1:5" ht="12" customHeight="1" thickBot="1">
      <c r="A83" s="952" t="s">
        <v>407</v>
      </c>
      <c r="B83" s="956" t="s">
        <v>392</v>
      </c>
      <c r="C83" s="208"/>
      <c r="D83" s="208"/>
      <c r="E83" s="898"/>
    </row>
    <row r="84" spans="1:5" ht="12" customHeight="1" thickBot="1">
      <c r="A84" s="952" t="s">
        <v>408</v>
      </c>
      <c r="B84" s="956" t="s">
        <v>393</v>
      </c>
      <c r="C84" s="208"/>
      <c r="D84" s="208"/>
      <c r="E84" s="671"/>
    </row>
    <row r="85" spans="1:5" ht="12" customHeight="1" thickBot="1">
      <c r="A85" s="952" t="s">
        <v>16</v>
      </c>
      <c r="B85" s="957" t="s">
        <v>386</v>
      </c>
      <c r="C85" s="208">
        <f>SUM(C82:C84)</f>
        <v>63722637</v>
      </c>
      <c r="D85" s="208">
        <f>SUM(D82:D84)</f>
        <v>57422637</v>
      </c>
      <c r="E85" s="671">
        <f>SUM(E82:E84)</f>
        <v>49582002</v>
      </c>
    </row>
    <row r="86" spans="1:5" ht="24.75" customHeight="1" thickBot="1">
      <c r="A86" s="952" t="s">
        <v>17</v>
      </c>
      <c r="B86" s="960" t="s">
        <v>409</v>
      </c>
      <c r="C86" s="971">
        <f>SUM(C67+C85)</f>
        <v>68282637</v>
      </c>
      <c r="D86" s="971">
        <f>SUM(D67+D85)</f>
        <v>61982637</v>
      </c>
      <c r="E86" s="970">
        <f>SUM(E67+E85)</f>
        <v>54871103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67882637</v>
      </c>
      <c r="D91" s="201">
        <f>+D92+D93+D94+D95+D96</f>
        <v>61582637</v>
      </c>
      <c r="E91" s="78">
        <f>+E92+E93+E94+E95+E96</f>
        <v>54365158</v>
      </c>
    </row>
    <row r="92" spans="1:5" s="21" customFormat="1" ht="12" customHeight="1">
      <c r="A92" s="11" t="s">
        <v>217</v>
      </c>
      <c r="B92" s="6" t="s">
        <v>24</v>
      </c>
      <c r="C92" s="1311">
        <v>34025578</v>
      </c>
      <c r="D92" s="204">
        <v>34025578</v>
      </c>
      <c r="E92" s="1312">
        <v>31473722</v>
      </c>
    </row>
    <row r="93" spans="1:5" s="21" customFormat="1" ht="12" customHeight="1">
      <c r="A93" s="9" t="s">
        <v>218</v>
      </c>
      <c r="B93" s="5" t="s">
        <v>25</v>
      </c>
      <c r="C93" s="723">
        <v>6368439</v>
      </c>
      <c r="D93" s="203">
        <v>6368439</v>
      </c>
      <c r="E93" s="1313">
        <v>4203084</v>
      </c>
    </row>
    <row r="94" spans="1:5" s="21" customFormat="1" ht="12" customHeight="1">
      <c r="A94" s="9" t="s">
        <v>219</v>
      </c>
      <c r="B94" s="5" t="s">
        <v>26</v>
      </c>
      <c r="C94" s="891">
        <v>27488620</v>
      </c>
      <c r="D94" s="203">
        <v>21188620</v>
      </c>
      <c r="E94" s="1314">
        <v>18688352</v>
      </c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400000</v>
      </c>
      <c r="D109" s="202">
        <f>+D110+D111+D112</f>
        <v>400000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>
        <v>400000</v>
      </c>
      <c r="D110" s="205">
        <v>400000</v>
      </c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68282637</v>
      </c>
      <c r="D121" s="201">
        <f>+D91+D109</f>
        <v>61982637</v>
      </c>
      <c r="E121" s="78">
        <f>+E91+E109</f>
        <v>54365158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68282637</v>
      </c>
      <c r="D131" s="581">
        <f>SUM(D121+D130)</f>
        <v>61982637</v>
      </c>
      <c r="E131" s="582">
        <f>SUM(E121+E130)</f>
        <v>54365158</v>
      </c>
    </row>
    <row r="133" spans="1:5" ht="13.5">
      <c r="A133" s="3"/>
      <c r="B133" s="813" t="s">
        <v>691</v>
      </c>
    </row>
    <row r="134" spans="1:5">
      <c r="A134" s="3"/>
      <c r="B134" s="809" t="s">
        <v>695</v>
      </c>
      <c r="C134" s="809">
        <v>0</v>
      </c>
      <c r="D134" s="809"/>
      <c r="E134" s="809">
        <v>0</v>
      </c>
    </row>
    <row r="135" spans="1:5">
      <c r="A135" s="3"/>
      <c r="B135" s="809" t="s">
        <v>693</v>
      </c>
      <c r="C135" s="809"/>
      <c r="D135" s="809"/>
      <c r="E135" s="809">
        <v>6</v>
      </c>
    </row>
    <row r="136" spans="1:5" s="812" customFormat="1">
      <c r="A136" s="810"/>
      <c r="B136" s="811" t="s">
        <v>690</v>
      </c>
      <c r="C136" s="811"/>
      <c r="D136" s="811"/>
      <c r="E136" s="811">
        <f>SUM(E134:E135)</f>
        <v>6</v>
      </c>
    </row>
  </sheetData>
  <mergeCells count="2">
    <mergeCell ref="B2:D2"/>
    <mergeCell ref="B3:D3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4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131"/>
  <sheetViews>
    <sheetView topLeftCell="A5" workbookViewId="0">
      <selection activeCell="J131" sqref="J131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904</v>
      </c>
    </row>
    <row r="2" spans="1:5" s="40" customFormat="1" ht="25.5" customHeight="1">
      <c r="A2" s="374"/>
      <c r="B2" s="1388" t="s">
        <v>183</v>
      </c>
      <c r="C2" s="1389"/>
      <c r="D2" s="1392"/>
      <c r="E2" s="66" t="s">
        <v>125</v>
      </c>
    </row>
    <row r="3" spans="1:5" s="40" customFormat="1" ht="16.5" thickBot="1">
      <c r="A3" s="57"/>
      <c r="B3" s="1393" t="s">
        <v>537</v>
      </c>
      <c r="C3" s="1394"/>
      <c r="D3" s="1395"/>
      <c r="E3" s="67"/>
    </row>
    <row r="4" spans="1:5" s="41" customFormat="1" ht="15.95" customHeight="1" thickBot="1">
      <c r="A4" s="58"/>
      <c r="B4" s="58"/>
      <c r="C4" s="59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536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576">
        <f>SUM(C41:C50)</f>
        <v>4560000</v>
      </c>
      <c r="D40" s="576">
        <f>SUM(D41:D50)</f>
        <v>4560000</v>
      </c>
      <c r="E40" s="696">
        <f>SUM(E41:E50)</f>
        <v>5289101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>
        <v>4130000</v>
      </c>
      <c r="D42" s="441">
        <v>4130000</v>
      </c>
      <c r="E42" s="508">
        <v>1094000</v>
      </c>
    </row>
    <row r="43" spans="1:5" s="43" customFormat="1" ht="12" customHeight="1">
      <c r="A43" s="436" t="s">
        <v>305</v>
      </c>
      <c r="B43" s="437" t="s">
        <v>306</v>
      </c>
      <c r="C43" s="441">
        <v>430000</v>
      </c>
      <c r="D43" s="441">
        <v>430000</v>
      </c>
      <c r="E43" s="508">
        <v>760080</v>
      </c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636</v>
      </c>
      <c r="B50" s="447" t="s">
        <v>320</v>
      </c>
      <c r="C50" s="461"/>
      <c r="D50" s="461"/>
      <c r="E50" s="507">
        <v>3435021</v>
      </c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583">
        <f>SUM(C58:C60)</f>
        <v>0</v>
      </c>
      <c r="D57" s="583"/>
      <c r="E57" s="584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4560000</v>
      </c>
      <c r="D67" s="576">
        <f>SUM(D8+D15+D22+D29+D40+D51+D57+D62)</f>
        <v>4560000</v>
      </c>
      <c r="E67" s="667">
        <f>SUM(E8+E15+E22+E29+E40+E51+E57+E62)</f>
        <v>5289101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67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674"/>
    </row>
    <row r="70" spans="1:5" ht="12" hidden="1" customHeight="1">
      <c r="A70" s="436" t="s">
        <v>339</v>
      </c>
      <c r="B70" s="437" t="s">
        <v>340</v>
      </c>
      <c r="C70" s="441"/>
      <c r="D70" s="441"/>
      <c r="E70" s="674"/>
    </row>
    <row r="71" spans="1:5" ht="12" hidden="1" customHeight="1">
      <c r="A71" s="436" t="s">
        <v>341</v>
      </c>
      <c r="B71" s="444" t="s">
        <v>342</v>
      </c>
      <c r="C71" s="443"/>
      <c r="D71" s="443"/>
      <c r="E71" s="675"/>
    </row>
    <row r="72" spans="1:5" ht="12" hidden="1" customHeight="1">
      <c r="A72" s="489" t="s">
        <v>388</v>
      </c>
      <c r="B72" s="440" t="s">
        <v>343</v>
      </c>
      <c r="C72" s="445"/>
      <c r="D72" s="445"/>
      <c r="E72" s="676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676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677"/>
    </row>
    <row r="75" spans="1:5" ht="12" hidden="1" customHeight="1">
      <c r="A75" s="436" t="s">
        <v>347</v>
      </c>
      <c r="B75" s="437" t="s">
        <v>348</v>
      </c>
      <c r="C75" s="445"/>
      <c r="D75" s="539"/>
      <c r="E75" s="677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678"/>
    </row>
    <row r="77" spans="1:5" ht="12" customHeight="1">
      <c r="A77" s="489" t="s">
        <v>389</v>
      </c>
      <c r="B77" s="440" t="s">
        <v>344</v>
      </c>
      <c r="C77" s="445">
        <f>SUM(C78:C79)</f>
        <v>1385224</v>
      </c>
      <c r="D77" s="445">
        <f>SUM(D78:D79)</f>
        <v>1385224</v>
      </c>
      <c r="E77" s="676">
        <f>SUM(E78:E79)</f>
        <v>1385224</v>
      </c>
    </row>
    <row r="78" spans="1:5" ht="12" customHeight="1">
      <c r="A78" s="436" t="s">
        <v>345</v>
      </c>
      <c r="B78" s="437" t="s">
        <v>346</v>
      </c>
      <c r="C78" s="539">
        <v>1385224</v>
      </c>
      <c r="D78" s="539">
        <v>1385224</v>
      </c>
      <c r="E78" s="539">
        <v>1385224</v>
      </c>
    </row>
    <row r="79" spans="1:5" ht="12" customHeight="1">
      <c r="A79" s="436" t="s">
        <v>347</v>
      </c>
      <c r="B79" s="437" t="s">
        <v>348</v>
      </c>
      <c r="C79" s="445"/>
      <c r="D79" s="539"/>
      <c r="E79" s="677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678"/>
    </row>
    <row r="81" spans="1:5" s="44" customFormat="1" ht="12" customHeight="1" thickBot="1">
      <c r="A81" s="577" t="s">
        <v>531</v>
      </c>
      <c r="B81" s="972" t="s">
        <v>532</v>
      </c>
      <c r="C81" s="208">
        <v>62337413</v>
      </c>
      <c r="D81" s="208">
        <v>56037413</v>
      </c>
      <c r="E81" s="898">
        <v>48196778</v>
      </c>
    </row>
    <row r="82" spans="1:5" ht="12" customHeight="1" thickBot="1">
      <c r="A82" s="952" t="s">
        <v>390</v>
      </c>
      <c r="B82" s="956" t="s">
        <v>391</v>
      </c>
      <c r="C82" s="208">
        <f>SUM(C77+C80+C81)</f>
        <v>63722637</v>
      </c>
      <c r="D82" s="208">
        <f>SUM(D77+D80+D81)</f>
        <v>57422637</v>
      </c>
      <c r="E82" s="898">
        <f>SUM(E77+E80+E81)</f>
        <v>49582002</v>
      </c>
    </row>
    <row r="83" spans="1:5" ht="12" customHeight="1" thickBot="1">
      <c r="A83" s="952" t="s">
        <v>407</v>
      </c>
      <c r="B83" s="956" t="s">
        <v>392</v>
      </c>
      <c r="C83" s="208"/>
      <c r="D83" s="208"/>
      <c r="E83" s="898"/>
    </row>
    <row r="84" spans="1:5" ht="12" customHeight="1" thickBot="1">
      <c r="A84" s="952" t="s">
        <v>408</v>
      </c>
      <c r="B84" s="956" t="s">
        <v>393</v>
      </c>
      <c r="C84" s="208"/>
      <c r="D84" s="208"/>
      <c r="E84" s="671"/>
    </row>
    <row r="85" spans="1:5" ht="12" customHeight="1" thickBot="1">
      <c r="A85" s="952" t="s">
        <v>16</v>
      </c>
      <c r="B85" s="957" t="s">
        <v>386</v>
      </c>
      <c r="C85" s="208">
        <f>SUM(C82:C84)</f>
        <v>63722637</v>
      </c>
      <c r="D85" s="208">
        <f>SUM(D82:D84)</f>
        <v>57422637</v>
      </c>
      <c r="E85" s="671">
        <f>SUM(E82:E84)</f>
        <v>49582002</v>
      </c>
    </row>
    <row r="86" spans="1:5" ht="24.75" customHeight="1" thickBot="1">
      <c r="A86" s="952" t="s">
        <v>17</v>
      </c>
      <c r="B86" s="960" t="s">
        <v>409</v>
      </c>
      <c r="C86" s="971">
        <f>SUM(C67+C85)</f>
        <v>68282637</v>
      </c>
      <c r="D86" s="971">
        <f>SUM(D67+D85)</f>
        <v>61982637</v>
      </c>
      <c r="E86" s="970">
        <f>SUM(E67+E85)</f>
        <v>54871103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67882637</v>
      </c>
      <c r="D91" s="201">
        <f>+D92+D93+D94+D95+D96</f>
        <v>61582637</v>
      </c>
      <c r="E91" s="78">
        <f>+E92+E93+E94+E95+E96</f>
        <v>54365158</v>
      </c>
    </row>
    <row r="92" spans="1:5" s="21" customFormat="1" ht="12" customHeight="1">
      <c r="A92" s="11" t="s">
        <v>217</v>
      </c>
      <c r="B92" s="6" t="s">
        <v>24</v>
      </c>
      <c r="C92" s="1311">
        <v>34025578</v>
      </c>
      <c r="D92" s="204">
        <v>34025578</v>
      </c>
      <c r="E92" s="1312">
        <v>31473722</v>
      </c>
    </row>
    <row r="93" spans="1:5" s="21" customFormat="1" ht="12" customHeight="1">
      <c r="A93" s="9" t="s">
        <v>218</v>
      </c>
      <c r="B93" s="5" t="s">
        <v>25</v>
      </c>
      <c r="C93" s="723">
        <v>6368439</v>
      </c>
      <c r="D93" s="203">
        <v>6368439</v>
      </c>
      <c r="E93" s="1313">
        <v>4203084</v>
      </c>
    </row>
    <row r="94" spans="1:5" s="21" customFormat="1" ht="12" customHeight="1">
      <c r="A94" s="9" t="s">
        <v>219</v>
      </c>
      <c r="B94" s="5" t="s">
        <v>26</v>
      </c>
      <c r="C94" s="891">
        <v>27488620</v>
      </c>
      <c r="D94" s="203">
        <v>21188620</v>
      </c>
      <c r="E94" s="1314">
        <v>18688352</v>
      </c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400000</v>
      </c>
      <c r="D109" s="202">
        <f>+D110+D111+D112</f>
        <v>400000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>
        <v>400000</v>
      </c>
      <c r="D110" s="205">
        <v>400000</v>
      </c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68282637</v>
      </c>
      <c r="D121" s="201">
        <f>+D91+D109</f>
        <v>61982637</v>
      </c>
      <c r="E121" s="78">
        <f>+E91+E109</f>
        <v>54365158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68282637</v>
      </c>
      <c r="D131" s="581">
        <f>SUM(D121+D130)</f>
        <v>61982637</v>
      </c>
      <c r="E131" s="582">
        <f>SUM(E121+E130)</f>
        <v>54365158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L42" sqref="L41:M42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905</v>
      </c>
    </row>
    <row r="2" spans="1:5" s="40" customFormat="1" ht="25.5" customHeight="1">
      <c r="A2" s="374"/>
      <c r="B2" s="1388" t="s">
        <v>183</v>
      </c>
      <c r="C2" s="1389"/>
      <c r="D2" s="1392"/>
      <c r="E2" s="66" t="s">
        <v>125</v>
      </c>
    </row>
    <row r="3" spans="1:5" s="40" customFormat="1" ht="16.5" thickBot="1">
      <c r="A3" s="57"/>
      <c r="B3" s="1393" t="s">
        <v>539</v>
      </c>
      <c r="C3" s="1394"/>
      <c r="D3" s="1395"/>
      <c r="E3" s="67"/>
    </row>
    <row r="4" spans="1:5" s="41" customFormat="1" ht="15.95" customHeight="1" thickBot="1">
      <c r="A4" s="58"/>
      <c r="B4" s="665"/>
      <c r="C4" s="59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536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583">
        <f>SUM(C58:C60)</f>
        <v>0</v>
      </c>
      <c r="D57" s="583"/>
      <c r="E57" s="584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67">
        <f>SUM(E8+E15+E22+E29+E40+E51+E57+E62)</f>
        <v>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540"/>
    </row>
    <row r="75" spans="1:5" ht="12" hidden="1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544"/>
    </row>
    <row r="77" spans="1:5" ht="12" customHeight="1">
      <c r="A77" s="489" t="s">
        <v>389</v>
      </c>
      <c r="B77" s="440" t="s">
        <v>344</v>
      </c>
      <c r="C77" s="445">
        <f>SUM(C78:C79)</f>
        <v>0</v>
      </c>
      <c r="D77" s="445">
        <f>SUM(D78:D79)</f>
        <v>0</v>
      </c>
      <c r="E77" s="520">
        <f>SUM(E78:E79)</f>
        <v>0</v>
      </c>
    </row>
    <row r="78" spans="1:5" ht="12" customHeight="1">
      <c r="A78" s="436" t="s">
        <v>345</v>
      </c>
      <c r="B78" s="437" t="s">
        <v>346</v>
      </c>
      <c r="C78" s="445"/>
      <c r="D78" s="539"/>
      <c r="E78" s="540"/>
    </row>
    <row r="79" spans="1:5" ht="12" customHeight="1">
      <c r="A79" s="436" t="s">
        <v>347</v>
      </c>
      <c r="B79" s="437" t="s">
        <v>348</v>
      </c>
      <c r="C79" s="445"/>
      <c r="D79" s="539"/>
      <c r="E79" s="540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544"/>
    </row>
    <row r="81" spans="1:5" s="44" customFormat="1" ht="12" customHeight="1" thickBot="1">
      <c r="A81" s="577" t="s">
        <v>531</v>
      </c>
      <c r="B81" s="578" t="s">
        <v>532</v>
      </c>
      <c r="C81" s="494"/>
      <c r="D81" s="208"/>
      <c r="E81" s="88"/>
    </row>
    <row r="82" spans="1:5" ht="12" customHeight="1" thickBot="1">
      <c r="A82" s="491" t="s">
        <v>390</v>
      </c>
      <c r="B82" s="492" t="s">
        <v>391</v>
      </c>
      <c r="C82" s="494">
        <f>SUM(C77+C80+C81)</f>
        <v>0</v>
      </c>
      <c r="D82" s="494">
        <f>SUM(D77+D80+D81)</f>
        <v>0</v>
      </c>
      <c r="E82" s="493">
        <f>SUM(E77+E80+E81)</f>
        <v>0</v>
      </c>
    </row>
    <row r="83" spans="1:5" ht="12" customHeight="1" thickBot="1">
      <c r="A83" s="491" t="s">
        <v>407</v>
      </c>
      <c r="B83" s="492" t="s">
        <v>392</v>
      </c>
      <c r="C83" s="494"/>
      <c r="D83" s="208"/>
      <c r="E83" s="88"/>
    </row>
    <row r="84" spans="1:5" ht="12" customHeight="1" thickBot="1">
      <c r="A84" s="491" t="s">
        <v>408</v>
      </c>
      <c r="B84" s="492" t="s">
        <v>393</v>
      </c>
      <c r="C84" s="494"/>
      <c r="D84" s="208"/>
      <c r="E84" s="88"/>
    </row>
    <row r="85" spans="1:5" ht="12" customHeight="1" thickBot="1">
      <c r="A85" s="491" t="s">
        <v>16</v>
      </c>
      <c r="B85" s="521" t="s">
        <v>386</v>
      </c>
      <c r="C85" s="494">
        <f>SUM(C82:C84)</f>
        <v>0</v>
      </c>
      <c r="D85" s="494">
        <f>SUM(D82:D84)</f>
        <v>0</v>
      </c>
      <c r="E85" s="493">
        <f>SUM(E82:E84)</f>
        <v>0</v>
      </c>
    </row>
    <row r="86" spans="1:5" ht="24.75" customHeight="1" thickBot="1">
      <c r="A86" s="491" t="s">
        <v>17</v>
      </c>
      <c r="B86" s="497" t="s">
        <v>409</v>
      </c>
      <c r="C86" s="579">
        <f>SUM(C67+C85)</f>
        <v>0</v>
      </c>
      <c r="D86" s="579">
        <f>SUM(D67+D85)</f>
        <v>0</v>
      </c>
      <c r="E86" s="1053"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217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218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219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0</v>
      </c>
      <c r="D131" s="581">
        <f>SUM(D121+D130)</f>
        <v>0</v>
      </c>
      <c r="E131" s="1053">
        <f>SUM(E121+E130)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4"/>
  <sheetViews>
    <sheetView topLeftCell="B43" workbookViewId="0">
      <selection activeCell="E60" sqref="E60"/>
    </sheetView>
  </sheetViews>
  <sheetFormatPr defaultRowHeight="15.75"/>
  <cols>
    <col min="1" max="1" width="9.5" style="144" customWidth="1"/>
    <col min="2" max="2" width="60.83203125" style="144" customWidth="1"/>
    <col min="3" max="5" width="15.83203125" style="145" customWidth="1"/>
    <col min="6" max="6" width="14.6640625" style="21" bestFit="1" customWidth="1"/>
    <col min="7" max="16384" width="9.33203125" style="21"/>
  </cols>
  <sheetData>
    <row r="1" spans="1:5" ht="15.95" customHeight="1">
      <c r="A1" s="341" t="s">
        <v>0</v>
      </c>
      <c r="B1" s="341"/>
      <c r="C1" s="341"/>
      <c r="D1" s="341"/>
      <c r="E1" s="341"/>
    </row>
    <row r="2" spans="1:5" ht="15.95" customHeight="1" thickBot="1">
      <c r="A2" s="148" t="s">
        <v>1</v>
      </c>
      <c r="B2" s="148"/>
      <c r="C2" s="87"/>
      <c r="D2" s="87"/>
      <c r="E2" s="87" t="s">
        <v>650</v>
      </c>
    </row>
    <row r="3" spans="1:5" ht="15.95" customHeight="1">
      <c r="A3" s="1359" t="s">
        <v>268</v>
      </c>
      <c r="B3" s="1361" t="s">
        <v>4</v>
      </c>
      <c r="C3" s="1363" t="s">
        <v>884</v>
      </c>
      <c r="D3" s="1364"/>
      <c r="E3" s="1365"/>
    </row>
    <row r="4" spans="1:5" ht="38.1" customHeight="1" thickBot="1">
      <c r="A4" s="1360"/>
      <c r="B4" s="1362"/>
      <c r="C4" s="151" t="s">
        <v>5</v>
      </c>
      <c r="D4" s="151" t="s">
        <v>6</v>
      </c>
      <c r="E4" s="152" t="s">
        <v>7</v>
      </c>
    </row>
    <row r="5" spans="1:5" s="22" customFormat="1" ht="12" customHeight="1" thickBot="1">
      <c r="A5" s="457">
        <v>1</v>
      </c>
      <c r="B5" s="459">
        <v>2</v>
      </c>
      <c r="C5" s="455">
        <v>3</v>
      </c>
      <c r="D5" s="19">
        <v>4</v>
      </c>
      <c r="E5" s="20">
        <v>5</v>
      </c>
    </row>
    <row r="6" spans="1:5" s="1" customFormat="1" ht="12" customHeight="1" thickBot="1">
      <c r="A6" s="458" t="s">
        <v>8</v>
      </c>
      <c r="B6" s="460" t="s">
        <v>350</v>
      </c>
      <c r="C6" s="456">
        <f>SUM(C7:C12)</f>
        <v>0</v>
      </c>
      <c r="D6" s="456">
        <f>SUM(D7:D12)</f>
        <v>0</v>
      </c>
      <c r="E6" s="498">
        <f>SUM(E7:E12)</f>
        <v>0</v>
      </c>
    </row>
    <row r="7" spans="1:5" s="1" customFormat="1" ht="12" customHeight="1">
      <c r="A7" s="433" t="s">
        <v>269</v>
      </c>
      <c r="B7" s="434" t="s">
        <v>270</v>
      </c>
      <c r="C7" s="530"/>
      <c r="D7" s="530"/>
      <c r="E7" s="531"/>
    </row>
    <row r="8" spans="1:5" s="1" customFormat="1" ht="12" customHeight="1">
      <c r="A8" s="436" t="s">
        <v>271</v>
      </c>
      <c r="B8" s="437" t="s">
        <v>351</v>
      </c>
      <c r="C8" s="438"/>
      <c r="D8" s="438"/>
      <c r="E8" s="500"/>
    </row>
    <row r="9" spans="1:5" s="1" customFormat="1" ht="21.75" customHeight="1">
      <c r="A9" s="436" t="s">
        <v>272</v>
      </c>
      <c r="B9" s="437" t="s">
        <v>273</v>
      </c>
      <c r="C9" s="438"/>
      <c r="D9" s="438"/>
      <c r="E9" s="500"/>
    </row>
    <row r="10" spans="1:5" s="1" customFormat="1" ht="12" customHeight="1">
      <c r="A10" s="436" t="s">
        <v>274</v>
      </c>
      <c r="B10" s="437" t="s">
        <v>275</v>
      </c>
      <c r="C10" s="438"/>
      <c r="D10" s="438"/>
      <c r="E10" s="500"/>
    </row>
    <row r="11" spans="1:5" s="1" customFormat="1" ht="12" customHeight="1">
      <c r="A11" s="436" t="s">
        <v>276</v>
      </c>
      <c r="B11" s="437" t="s">
        <v>624</v>
      </c>
      <c r="C11" s="438"/>
      <c r="D11" s="438"/>
      <c r="E11" s="500"/>
    </row>
    <row r="12" spans="1:5" s="1" customFormat="1" ht="12" customHeight="1" thickBot="1">
      <c r="A12" s="446" t="s">
        <v>277</v>
      </c>
      <c r="B12" s="447" t="s">
        <v>625</v>
      </c>
      <c r="C12" s="448"/>
      <c r="D12" s="532"/>
      <c r="E12" s="533"/>
    </row>
    <row r="13" spans="1:5" s="1" customFormat="1" ht="12" customHeight="1" thickBot="1">
      <c r="A13" s="535" t="s">
        <v>442</v>
      </c>
      <c r="B13" s="453" t="s">
        <v>358</v>
      </c>
      <c r="C13" s="576">
        <f>SUM(C14:C18)</f>
        <v>7940000</v>
      </c>
      <c r="D13" s="576">
        <f>SUM(D14:D18)</f>
        <v>26037500</v>
      </c>
      <c r="E13" s="696">
        <f>SUM(E14:E18)</f>
        <v>26764321</v>
      </c>
    </row>
    <row r="14" spans="1:5" s="1" customFormat="1" ht="12" customHeight="1">
      <c r="A14" s="449" t="s">
        <v>278</v>
      </c>
      <c r="B14" s="450" t="s">
        <v>279</v>
      </c>
      <c r="C14" s="451"/>
      <c r="D14" s="451"/>
      <c r="E14" s="503"/>
    </row>
    <row r="15" spans="1:5" s="1" customFormat="1" ht="12" customHeight="1">
      <c r="A15" s="436" t="s">
        <v>280</v>
      </c>
      <c r="B15" s="437" t="s">
        <v>354</v>
      </c>
      <c r="C15" s="438"/>
      <c r="D15" s="438"/>
      <c r="E15" s="500"/>
    </row>
    <row r="16" spans="1:5" s="1" customFormat="1" ht="12" customHeight="1">
      <c r="A16" s="436" t="s">
        <v>281</v>
      </c>
      <c r="B16" s="567" t="s">
        <v>355</v>
      </c>
      <c r="C16" s="438"/>
      <c r="D16" s="438"/>
      <c r="E16" s="500"/>
    </row>
    <row r="17" spans="1:5" s="1" customFormat="1" ht="12" customHeight="1">
      <c r="A17" s="436" t="s">
        <v>282</v>
      </c>
      <c r="B17" s="567" t="s">
        <v>356</v>
      </c>
      <c r="C17" s="438"/>
      <c r="D17" s="438"/>
      <c r="E17" s="500"/>
    </row>
    <row r="18" spans="1:5" s="1" customFormat="1" ht="12" customHeight="1" thickBot="1">
      <c r="A18" s="436" t="s">
        <v>283</v>
      </c>
      <c r="B18" s="437" t="s">
        <v>357</v>
      </c>
      <c r="C18" s="438">
        <v>7940000</v>
      </c>
      <c r="D18" s="438">
        <v>26037500</v>
      </c>
      <c r="E18" s="438">
        <v>26764321</v>
      </c>
    </row>
    <row r="19" spans="1:5" s="1" customFormat="1" ht="12" customHeight="1" thickBot="1">
      <c r="A19" s="452" t="s">
        <v>10</v>
      </c>
      <c r="B19" s="463" t="s">
        <v>359</v>
      </c>
      <c r="C19" s="576">
        <f>SUM(C20:C24)</f>
        <v>170250000</v>
      </c>
      <c r="D19" s="576">
        <f>SUM(D20:D24)</f>
        <v>170250000</v>
      </c>
      <c r="E19" s="502">
        <f>SUM(E20:E24)</f>
        <v>0</v>
      </c>
    </row>
    <row r="20" spans="1:5" s="1" customFormat="1" ht="12" customHeight="1">
      <c r="A20" s="449" t="s">
        <v>284</v>
      </c>
      <c r="B20" s="450" t="s">
        <v>285</v>
      </c>
      <c r="C20" s="474">
        <v>170250000</v>
      </c>
      <c r="D20" s="474">
        <v>170250000</v>
      </c>
      <c r="E20" s="513"/>
    </row>
    <row r="21" spans="1:5" s="1" customFormat="1" ht="12" customHeight="1">
      <c r="A21" s="436" t="s">
        <v>286</v>
      </c>
      <c r="B21" s="437" t="s">
        <v>360</v>
      </c>
      <c r="C21" s="439"/>
      <c r="D21" s="439"/>
      <c r="E21" s="506"/>
    </row>
    <row r="22" spans="1:5" s="1" customFormat="1" ht="12" customHeight="1">
      <c r="A22" s="436" t="s">
        <v>287</v>
      </c>
      <c r="B22" s="567" t="s">
        <v>361</v>
      </c>
      <c r="C22" s="438"/>
      <c r="D22" s="438"/>
      <c r="E22" s="500"/>
    </row>
    <row r="23" spans="1:5" s="1" customFormat="1" ht="12" customHeight="1">
      <c r="A23" s="446" t="s">
        <v>288</v>
      </c>
      <c r="B23" s="568" t="s">
        <v>362</v>
      </c>
      <c r="C23" s="461"/>
      <c r="D23" s="461"/>
      <c r="E23" s="507"/>
    </row>
    <row r="24" spans="1:5" s="1" customFormat="1" ht="12" customHeight="1" thickBot="1">
      <c r="A24" s="484" t="s">
        <v>289</v>
      </c>
      <c r="B24" s="483" t="s">
        <v>363</v>
      </c>
      <c r="C24" s="890"/>
      <c r="D24" s="203"/>
      <c r="E24" s="81">
        <v>0</v>
      </c>
    </row>
    <row r="25" spans="1:5" s="1" customFormat="1" ht="12" customHeight="1" thickBot="1">
      <c r="A25" s="452" t="s">
        <v>11</v>
      </c>
      <c r="B25" s="463" t="s">
        <v>370</v>
      </c>
      <c r="C25" s="576">
        <f>SUM(C27+C29+C34)</f>
        <v>163500000</v>
      </c>
      <c r="D25" s="576">
        <f>SUM(D27+D29+D34)</f>
        <v>163500000</v>
      </c>
      <c r="E25" s="696">
        <f>SUM(E27+E29+E34)</f>
        <v>181164317</v>
      </c>
    </row>
    <row r="26" spans="1:5" s="1" customFormat="1" ht="12" customHeight="1">
      <c r="A26" s="449" t="s">
        <v>290</v>
      </c>
      <c r="B26" s="450" t="s">
        <v>291</v>
      </c>
      <c r="C26" s="451">
        <v>163500000</v>
      </c>
      <c r="D26" s="451">
        <v>163500000</v>
      </c>
      <c r="E26" s="451">
        <v>181164317</v>
      </c>
    </row>
    <row r="27" spans="1:5" s="1" customFormat="1" ht="12" customHeight="1">
      <c r="A27" s="436" t="s">
        <v>292</v>
      </c>
      <c r="B27" s="437" t="s">
        <v>293</v>
      </c>
      <c r="C27" s="466">
        <v>13500000</v>
      </c>
      <c r="D27" s="466">
        <v>13500000</v>
      </c>
      <c r="E27" s="466">
        <v>12560689</v>
      </c>
    </row>
    <row r="28" spans="1:5" s="467" customFormat="1" ht="12" customHeight="1">
      <c r="A28" s="464" t="s">
        <v>292</v>
      </c>
      <c r="B28" s="465" t="s">
        <v>364</v>
      </c>
      <c r="C28" s="466">
        <v>13500000</v>
      </c>
      <c r="D28" s="466">
        <v>13500000</v>
      </c>
      <c r="E28" s="466">
        <v>12560689</v>
      </c>
    </row>
    <row r="29" spans="1:5" s="1" customFormat="1" ht="12" customHeight="1">
      <c r="A29" s="436" t="s">
        <v>367</v>
      </c>
      <c r="B29" s="468" t="s">
        <v>368</v>
      </c>
      <c r="C29" s="466">
        <v>150000000</v>
      </c>
      <c r="D29" s="466">
        <v>150000000</v>
      </c>
      <c r="E29" s="466">
        <v>168603628</v>
      </c>
    </row>
    <row r="30" spans="1:5" s="1" customFormat="1" ht="12" customHeight="1">
      <c r="A30" s="436" t="s">
        <v>294</v>
      </c>
      <c r="B30" s="469" t="s">
        <v>369</v>
      </c>
      <c r="C30" s="466">
        <v>150000000</v>
      </c>
      <c r="D30" s="466">
        <v>150000000</v>
      </c>
      <c r="E30" s="466">
        <v>168603628</v>
      </c>
    </row>
    <row r="31" spans="1:5" s="467" customFormat="1" ht="12" customHeight="1">
      <c r="A31" s="464" t="s">
        <v>294</v>
      </c>
      <c r="B31" s="470" t="s">
        <v>365</v>
      </c>
      <c r="C31" s="466">
        <v>150000000</v>
      </c>
      <c r="D31" s="466">
        <v>150000000</v>
      </c>
      <c r="E31" s="466">
        <v>168603628</v>
      </c>
    </row>
    <row r="32" spans="1:5" s="1" customFormat="1" ht="12" customHeight="1">
      <c r="A32" s="436" t="s">
        <v>295</v>
      </c>
      <c r="B32" s="471" t="s">
        <v>296</v>
      </c>
      <c r="C32" s="439"/>
      <c r="D32" s="439"/>
      <c r="E32" s="506"/>
    </row>
    <row r="33" spans="1:5" s="1" customFormat="1" ht="12" customHeight="1">
      <c r="A33" s="436" t="s">
        <v>297</v>
      </c>
      <c r="B33" s="471" t="s">
        <v>298</v>
      </c>
      <c r="C33" s="443"/>
      <c r="D33" s="443"/>
      <c r="E33" s="519"/>
    </row>
    <row r="34" spans="1:5" s="467" customFormat="1" ht="12" customHeight="1" thickBot="1">
      <c r="A34" s="446" t="s">
        <v>299</v>
      </c>
      <c r="B34" s="447" t="s">
        <v>300</v>
      </c>
      <c r="C34" s="477"/>
      <c r="D34" s="477"/>
      <c r="E34" s="511"/>
    </row>
    <row r="35" spans="1:5" s="1" customFormat="1" ht="12" customHeight="1" thickBot="1">
      <c r="A35" s="452" t="s">
        <v>12</v>
      </c>
      <c r="B35" s="463" t="s">
        <v>371</v>
      </c>
      <c r="C35" s="576">
        <f>SUM(C36:C45)</f>
        <v>126813360</v>
      </c>
      <c r="D35" s="576">
        <f>SUM(D36:D45)</f>
        <v>126813360</v>
      </c>
      <c r="E35" s="696">
        <f>SUM(E36:E45)</f>
        <v>131175220</v>
      </c>
    </row>
    <row r="36" spans="1:5" s="1" customFormat="1" ht="12" customHeight="1">
      <c r="A36" s="449" t="s">
        <v>301</v>
      </c>
      <c r="B36" s="450" t="s">
        <v>302</v>
      </c>
      <c r="C36" s="474">
        <v>20000000</v>
      </c>
      <c r="D36" s="474">
        <v>20000000</v>
      </c>
      <c r="E36" s="513">
        <v>19848932</v>
      </c>
    </row>
    <row r="37" spans="1:5" s="1" customFormat="1" ht="12" customHeight="1">
      <c r="A37" s="436" t="s">
        <v>303</v>
      </c>
      <c r="B37" s="437" t="s">
        <v>304</v>
      </c>
      <c r="C37" s="441">
        <v>86550360</v>
      </c>
      <c r="D37" s="441">
        <v>86550360</v>
      </c>
      <c r="E37" s="508">
        <v>89858764</v>
      </c>
    </row>
    <row r="38" spans="1:5" s="1" customFormat="1" ht="12" customHeight="1">
      <c r="A38" s="436" t="s">
        <v>305</v>
      </c>
      <c r="B38" s="437" t="s">
        <v>306</v>
      </c>
      <c r="C38" s="441"/>
      <c r="D38" s="441"/>
      <c r="E38" s="508"/>
    </row>
    <row r="39" spans="1:5" s="1" customFormat="1" ht="12" customHeight="1">
      <c r="A39" s="436" t="s">
        <v>307</v>
      </c>
      <c r="B39" s="437" t="s">
        <v>308</v>
      </c>
      <c r="C39" s="442"/>
      <c r="D39" s="442"/>
      <c r="E39" s="510"/>
    </row>
    <row r="40" spans="1:5" s="1" customFormat="1" ht="12" customHeight="1">
      <c r="A40" s="436" t="s">
        <v>309</v>
      </c>
      <c r="B40" s="437" t="s">
        <v>310</v>
      </c>
      <c r="C40" s="441"/>
      <c r="D40" s="441"/>
      <c r="E40" s="508"/>
    </row>
    <row r="41" spans="1:5" s="1" customFormat="1" ht="12" customHeight="1">
      <c r="A41" s="436" t="s">
        <v>311</v>
      </c>
      <c r="B41" s="437" t="s">
        <v>312</v>
      </c>
      <c r="C41" s="441">
        <v>20263000</v>
      </c>
      <c r="D41" s="441">
        <v>20263000</v>
      </c>
      <c r="E41" s="508">
        <v>21207524</v>
      </c>
    </row>
    <row r="42" spans="1:5" s="1" customFormat="1" ht="12" customHeight="1">
      <c r="A42" s="436" t="s">
        <v>313</v>
      </c>
      <c r="B42" s="437" t="s">
        <v>314</v>
      </c>
      <c r="C42" s="441"/>
      <c r="D42" s="441"/>
      <c r="E42" s="508"/>
    </row>
    <row r="43" spans="1:5" s="1" customFormat="1" ht="12" customHeight="1">
      <c r="A43" s="436" t="s">
        <v>315</v>
      </c>
      <c r="B43" s="437" t="s">
        <v>316</v>
      </c>
      <c r="C43" s="441"/>
      <c r="D43" s="441"/>
      <c r="E43" s="508"/>
    </row>
    <row r="44" spans="1:5" s="1" customFormat="1" ht="12" customHeight="1">
      <c r="A44" s="436" t="s">
        <v>319</v>
      </c>
      <c r="B44" s="437" t="s">
        <v>626</v>
      </c>
      <c r="C44" s="441"/>
      <c r="D44" s="441"/>
      <c r="E44" s="508"/>
    </row>
    <row r="45" spans="1:5" s="1" customFormat="1" ht="12" customHeight="1" thickBot="1">
      <c r="A45" s="446" t="s">
        <v>636</v>
      </c>
      <c r="B45" s="447" t="s">
        <v>320</v>
      </c>
      <c r="C45" s="461"/>
      <c r="D45" s="461"/>
      <c r="E45" s="507">
        <v>260000</v>
      </c>
    </row>
    <row r="46" spans="1:5" s="1" customFormat="1" ht="12" customHeight="1" thickBot="1">
      <c r="A46" s="452" t="s">
        <v>13</v>
      </c>
      <c r="B46" s="463" t="s">
        <v>372</v>
      </c>
      <c r="C46" s="454">
        <f>SUM(C47:C51)</f>
        <v>0</v>
      </c>
      <c r="D46" s="454">
        <f>SUM(D47:D51)</f>
        <v>0</v>
      </c>
      <c r="E46" s="502">
        <f>SUM(E47:E51)</f>
        <v>0</v>
      </c>
    </row>
    <row r="47" spans="1:5" s="1" customFormat="1" ht="12" customHeight="1">
      <c r="A47" s="449" t="s">
        <v>322</v>
      </c>
      <c r="B47" s="450" t="s">
        <v>323</v>
      </c>
      <c r="C47" s="476"/>
      <c r="D47" s="476"/>
      <c r="E47" s="514"/>
    </row>
    <row r="48" spans="1:5" s="1" customFormat="1" ht="12" customHeight="1">
      <c r="A48" s="436" t="s">
        <v>324</v>
      </c>
      <c r="B48" s="437" t="s">
        <v>325</v>
      </c>
      <c r="C48" s="441"/>
      <c r="D48" s="441"/>
      <c r="E48" s="508"/>
    </row>
    <row r="49" spans="1:5" s="1" customFormat="1" ht="12" customHeight="1">
      <c r="A49" s="436" t="s">
        <v>326</v>
      </c>
      <c r="B49" s="437" t="s">
        <v>327</v>
      </c>
      <c r="C49" s="441"/>
      <c r="D49" s="441"/>
      <c r="E49" s="508"/>
    </row>
    <row r="50" spans="1:5" s="1" customFormat="1" ht="12" customHeight="1">
      <c r="A50" s="436" t="s">
        <v>328</v>
      </c>
      <c r="B50" s="437" t="s">
        <v>329</v>
      </c>
      <c r="C50" s="441"/>
      <c r="D50" s="441"/>
      <c r="E50" s="508"/>
    </row>
    <row r="51" spans="1:5" s="1" customFormat="1" ht="12" customHeight="1" thickBot="1">
      <c r="A51" s="446" t="s">
        <v>330</v>
      </c>
      <c r="B51" s="447" t="s">
        <v>331</v>
      </c>
      <c r="C51" s="477"/>
      <c r="D51" s="477"/>
      <c r="E51" s="515"/>
    </row>
    <row r="52" spans="1:5" s="1" customFormat="1" ht="13.5" thickBot="1">
      <c r="A52" s="452" t="s">
        <v>14</v>
      </c>
      <c r="B52" s="463" t="s">
        <v>378</v>
      </c>
      <c r="C52" s="479">
        <f>SUM(C53:C55)</f>
        <v>0</v>
      </c>
      <c r="D52" s="479">
        <f>SUM(D53:D55)</f>
        <v>0</v>
      </c>
      <c r="E52" s="516">
        <f>SUM(E53:E55)</f>
        <v>0</v>
      </c>
    </row>
    <row r="53" spans="1:5" s="1" customFormat="1" ht="12" customHeight="1">
      <c r="A53" s="449" t="s">
        <v>332</v>
      </c>
      <c r="B53" s="450" t="s">
        <v>373</v>
      </c>
      <c r="C53" s="478"/>
      <c r="D53" s="478"/>
      <c r="E53" s="517"/>
    </row>
    <row r="54" spans="1:5" s="1" customFormat="1" ht="12" customHeight="1">
      <c r="A54" s="436" t="s">
        <v>784</v>
      </c>
      <c r="B54" s="437" t="s">
        <v>374</v>
      </c>
      <c r="C54" s="442"/>
      <c r="D54" s="442"/>
      <c r="E54" s="510"/>
    </row>
    <row r="55" spans="1:5" s="1" customFormat="1" ht="12" customHeight="1" thickBot="1">
      <c r="A55" s="436" t="s">
        <v>664</v>
      </c>
      <c r="B55" s="437" t="s">
        <v>333</v>
      </c>
      <c r="C55" s="441"/>
      <c r="D55" s="441"/>
      <c r="E55" s="508"/>
    </row>
    <row r="56" spans="1:5" s="1" customFormat="1" ht="12" customHeight="1" thickBot="1">
      <c r="A56" s="452" t="s">
        <v>15</v>
      </c>
      <c r="B56" s="453" t="s">
        <v>384</v>
      </c>
      <c r="C56" s="475">
        <f>SUM(C57:C59)</f>
        <v>0</v>
      </c>
      <c r="D56" s="475">
        <f>SUM(D57:D59)</f>
        <v>0</v>
      </c>
      <c r="E56" s="512">
        <f>SUM(E57:E59)</f>
        <v>0</v>
      </c>
    </row>
    <row r="57" spans="1:5" s="1" customFormat="1" ht="12" customHeight="1">
      <c r="A57" s="449" t="s">
        <v>334</v>
      </c>
      <c r="B57" s="450" t="s">
        <v>379</v>
      </c>
      <c r="C57" s="474"/>
      <c r="D57" s="474"/>
      <c r="E57" s="513"/>
    </row>
    <row r="58" spans="1:5" s="1" customFormat="1" ht="12" customHeight="1">
      <c r="A58" s="436" t="s">
        <v>785</v>
      </c>
      <c r="B58" s="437" t="s">
        <v>380</v>
      </c>
      <c r="C58" s="441"/>
      <c r="D58" s="441"/>
      <c r="E58" s="508"/>
    </row>
    <row r="59" spans="1:5" s="1" customFormat="1" ht="12" customHeight="1" thickBot="1">
      <c r="A59" s="436" t="s">
        <v>609</v>
      </c>
      <c r="B59" s="437" t="s">
        <v>335</v>
      </c>
      <c r="C59" s="698"/>
      <c r="D59" s="442"/>
      <c r="E59" s="510"/>
    </row>
    <row r="60" spans="1:5" s="1" customFormat="1" ht="12" customHeight="1" thickBot="1">
      <c r="A60" s="452" t="s">
        <v>35</v>
      </c>
      <c r="B60" s="463" t="s">
        <v>385</v>
      </c>
      <c r="C60" s="576">
        <f>SUM(C6+C13+C19+C25+C35+C46+C52+C56)</f>
        <v>468503360</v>
      </c>
      <c r="D60" s="576">
        <f>SUM(D6+D13+D19+D25+D35+D46+D52+D56)</f>
        <v>486600860</v>
      </c>
      <c r="E60" s="576">
        <f>SUM(E6+E13+E19+E25+E35+E46+E52+E56)</f>
        <v>339103858</v>
      </c>
    </row>
    <row r="61" spans="1:5" s="1" customFormat="1" ht="12" customHeight="1">
      <c r="A61" s="489" t="s">
        <v>387</v>
      </c>
      <c r="B61" s="488" t="s">
        <v>336</v>
      </c>
      <c r="C61" s="462">
        <f>SUM(C62:C64)</f>
        <v>0</v>
      </c>
      <c r="D61" s="474">
        <f>SUM(D62:D64)</f>
        <v>0</v>
      </c>
      <c r="E61" s="673">
        <f>SUM(E62:E64)</f>
        <v>0</v>
      </c>
    </row>
    <row r="62" spans="1:5" s="1" customFormat="1" ht="12" customHeight="1">
      <c r="A62" s="436" t="s">
        <v>337</v>
      </c>
      <c r="B62" s="437" t="s">
        <v>338</v>
      </c>
      <c r="C62" s="441"/>
      <c r="D62" s="441"/>
      <c r="E62" s="674"/>
    </row>
    <row r="63" spans="1:5" s="1" customFormat="1" ht="12" customHeight="1">
      <c r="A63" s="436" t="s">
        <v>339</v>
      </c>
      <c r="B63" s="437" t="s">
        <v>340</v>
      </c>
      <c r="C63" s="441"/>
      <c r="D63" s="441"/>
      <c r="E63" s="674"/>
    </row>
    <row r="64" spans="1:5" s="1" customFormat="1" ht="12" customHeight="1">
      <c r="A64" s="436" t="s">
        <v>341</v>
      </c>
      <c r="B64" s="444" t="s">
        <v>342</v>
      </c>
      <c r="C64" s="443"/>
      <c r="D64" s="443"/>
      <c r="E64" s="675"/>
    </row>
    <row r="65" spans="1:5" s="1" customFormat="1" ht="12" customHeight="1">
      <c r="A65" s="489" t="s">
        <v>388</v>
      </c>
      <c r="B65" s="440" t="s">
        <v>343</v>
      </c>
      <c r="C65" s="445"/>
      <c r="D65" s="445"/>
      <c r="E65" s="676"/>
    </row>
    <row r="66" spans="1:5" s="1" customFormat="1" ht="12" customHeight="1">
      <c r="A66" s="489" t="s">
        <v>389</v>
      </c>
      <c r="B66" s="440" t="s">
        <v>344</v>
      </c>
      <c r="C66" s="539">
        <v>31924275</v>
      </c>
      <c r="D66" s="539">
        <v>31924275</v>
      </c>
      <c r="E66" s="539">
        <v>31924275</v>
      </c>
    </row>
    <row r="67" spans="1:5" s="1" customFormat="1" ht="12" customHeight="1">
      <c r="A67" s="436" t="s">
        <v>345</v>
      </c>
      <c r="B67" s="437" t="s">
        <v>346</v>
      </c>
      <c r="C67" s="814">
        <v>31924275</v>
      </c>
      <c r="D67" s="814">
        <v>31924275</v>
      </c>
      <c r="E67" s="814">
        <v>31924275</v>
      </c>
    </row>
    <row r="68" spans="1:5" s="1" customFormat="1" ht="12" customHeight="1">
      <c r="A68" s="436" t="s">
        <v>347</v>
      </c>
      <c r="B68" s="437" t="s">
        <v>348</v>
      </c>
      <c r="C68" s="445"/>
      <c r="D68" s="539"/>
      <c r="E68" s="677"/>
    </row>
    <row r="69" spans="1:5" s="1" customFormat="1" ht="12" customHeight="1" thickBot="1">
      <c r="A69" s="542" t="s">
        <v>445</v>
      </c>
      <c r="B69" s="543" t="s">
        <v>446</v>
      </c>
      <c r="C69" s="541"/>
      <c r="D69" s="541"/>
      <c r="E69" s="678"/>
    </row>
    <row r="70" spans="1:5" s="1" customFormat="1" ht="12" customHeight="1" thickBot="1">
      <c r="A70" s="952" t="s">
        <v>390</v>
      </c>
      <c r="B70" s="956" t="s">
        <v>391</v>
      </c>
      <c r="C70" s="539">
        <v>31924275</v>
      </c>
      <c r="D70" s="539">
        <v>31924275</v>
      </c>
      <c r="E70" s="1329">
        <f>SUM(E61+E65+E66+E69)</f>
        <v>31924275</v>
      </c>
    </row>
    <row r="71" spans="1:5" s="1" customFormat="1" ht="12" customHeight="1" thickBot="1">
      <c r="A71" s="952" t="s">
        <v>407</v>
      </c>
      <c r="B71" s="956" t="s">
        <v>392</v>
      </c>
      <c r="C71" s="725"/>
      <c r="D71" s="208"/>
      <c r="E71" s="671"/>
    </row>
    <row r="72" spans="1:5" s="1" customFormat="1" ht="12" customHeight="1" thickBot="1">
      <c r="A72" s="952" t="s">
        <v>408</v>
      </c>
      <c r="B72" s="956" t="s">
        <v>393</v>
      </c>
      <c r="C72" s="725"/>
      <c r="D72" s="208"/>
      <c r="E72" s="671"/>
    </row>
    <row r="73" spans="1:5" s="1" customFormat="1" ht="26.25" customHeight="1" thickBot="1">
      <c r="A73" s="952" t="s">
        <v>16</v>
      </c>
      <c r="B73" s="957" t="s">
        <v>386</v>
      </c>
      <c r="C73" s="725">
        <f>SUM(C70:C72)</f>
        <v>31924275</v>
      </c>
      <c r="D73" s="208">
        <f>SUM(D70:D72)</f>
        <v>31924275</v>
      </c>
      <c r="E73" s="671">
        <f>SUM(E70:E72)</f>
        <v>31924275</v>
      </c>
    </row>
    <row r="74" spans="1:5" ht="24.75" customHeight="1" thickBot="1">
      <c r="A74" s="952" t="s">
        <v>17</v>
      </c>
      <c r="B74" s="955" t="s">
        <v>409</v>
      </c>
      <c r="C74" s="579">
        <f>SUM(C60+C73)</f>
        <v>500427635</v>
      </c>
      <c r="D74" s="579">
        <f>SUM(D60+D73)</f>
        <v>518525135</v>
      </c>
      <c r="E74" s="580">
        <f>SUM(E60+E73)</f>
        <v>371028133</v>
      </c>
    </row>
    <row r="75" spans="1:5" s="89" customFormat="1" ht="16.5" customHeight="1" thickBot="1">
      <c r="A75" s="149" t="s">
        <v>22</v>
      </c>
      <c r="B75" s="341"/>
      <c r="C75" s="47"/>
      <c r="D75" s="47"/>
      <c r="E75" s="47" t="s">
        <v>650</v>
      </c>
    </row>
    <row r="76" spans="1:5" s="89" customFormat="1" ht="16.5" customHeight="1">
      <c r="A76" s="342" t="s">
        <v>3</v>
      </c>
      <c r="B76" s="344" t="s">
        <v>23</v>
      </c>
      <c r="C76" s="1363" t="s">
        <v>884</v>
      </c>
      <c r="D76" s="1364"/>
      <c r="E76" s="1365"/>
    </row>
    <row r="77" spans="1:5" ht="38.1" customHeight="1" thickBot="1">
      <c r="A77" s="343"/>
      <c r="B77" s="345"/>
      <c r="C77" s="151" t="s">
        <v>5</v>
      </c>
      <c r="D77" s="151" t="s">
        <v>6</v>
      </c>
      <c r="E77" s="152" t="s">
        <v>7</v>
      </c>
    </row>
    <row r="78" spans="1:5" s="22" customFormat="1" ht="12" customHeight="1" thickBot="1">
      <c r="A78" s="18">
        <v>1</v>
      </c>
      <c r="B78" s="19">
        <v>2</v>
      </c>
      <c r="C78" s="19">
        <v>3</v>
      </c>
      <c r="D78" s="19">
        <v>4</v>
      </c>
      <c r="E78" s="20">
        <v>5</v>
      </c>
    </row>
    <row r="79" spans="1:5" ht="12" customHeight="1" thickBot="1">
      <c r="A79" s="14" t="s">
        <v>8</v>
      </c>
      <c r="B79" s="17" t="s">
        <v>265</v>
      </c>
      <c r="C79" s="201">
        <f>+C80+C81+C82+C84</f>
        <v>294677264</v>
      </c>
      <c r="D79" s="201">
        <f t="shared" ref="D79:E79" si="0">+D80+D81+D82+D84</f>
        <v>312774764</v>
      </c>
      <c r="E79" s="201">
        <f t="shared" si="0"/>
        <v>232444035</v>
      </c>
    </row>
    <row r="80" spans="1:5" ht="12" customHeight="1">
      <c r="A80" s="11" t="s">
        <v>217</v>
      </c>
      <c r="B80" s="6" t="s">
        <v>24</v>
      </c>
      <c r="C80" s="204">
        <v>133775455</v>
      </c>
      <c r="D80" s="204">
        <v>133775455</v>
      </c>
      <c r="E80" s="80">
        <v>120800178</v>
      </c>
    </row>
    <row r="81" spans="1:5" ht="12" customHeight="1">
      <c r="A81" s="9" t="s">
        <v>218</v>
      </c>
      <c r="B81" s="5" t="s">
        <v>25</v>
      </c>
      <c r="C81" s="203">
        <v>18873809</v>
      </c>
      <c r="D81" s="203">
        <v>18873809</v>
      </c>
      <c r="E81" s="81">
        <v>14573527</v>
      </c>
    </row>
    <row r="82" spans="1:5" ht="12" customHeight="1">
      <c r="A82" s="9" t="s">
        <v>219</v>
      </c>
      <c r="B82" s="5" t="s">
        <v>26</v>
      </c>
      <c r="C82" s="203">
        <v>132556000</v>
      </c>
      <c r="D82" s="203">
        <v>120750663</v>
      </c>
      <c r="E82" s="81">
        <v>62417497</v>
      </c>
    </row>
    <row r="83" spans="1:5" ht="12" customHeight="1">
      <c r="A83" s="9" t="s">
        <v>220</v>
      </c>
      <c r="B83" s="7" t="s">
        <v>27</v>
      </c>
      <c r="C83" s="1060"/>
      <c r="D83" s="1060"/>
      <c r="E83" s="1060"/>
    </row>
    <row r="84" spans="1:5" ht="12" customHeight="1">
      <c r="A84" s="9" t="s">
        <v>221</v>
      </c>
      <c r="B84" s="12" t="s">
        <v>28</v>
      </c>
      <c r="C84" s="203">
        <v>9472000</v>
      </c>
      <c r="D84" s="203">
        <v>39374837</v>
      </c>
      <c r="E84" s="203">
        <v>34652833</v>
      </c>
    </row>
    <row r="85" spans="1:5" s="415" customFormat="1" ht="12" customHeight="1">
      <c r="A85" s="413" t="s">
        <v>229</v>
      </c>
      <c r="B85" s="416" t="s">
        <v>223</v>
      </c>
      <c r="C85" s="399"/>
      <c r="D85" s="399">
        <v>23353346</v>
      </c>
      <c r="E85" s="400">
        <v>23353346</v>
      </c>
    </row>
    <row r="86" spans="1:5" s="415" customFormat="1" ht="12" customHeight="1">
      <c r="A86" s="413" t="s">
        <v>230</v>
      </c>
      <c r="B86" s="416" t="s">
        <v>224</v>
      </c>
      <c r="C86" s="399"/>
      <c r="D86" s="399"/>
      <c r="E86" s="400"/>
    </row>
    <row r="87" spans="1:5" s="415" customFormat="1" ht="12" customHeight="1">
      <c r="A87" s="413" t="s">
        <v>231</v>
      </c>
      <c r="B87" s="414" t="s">
        <v>225</v>
      </c>
      <c r="C87" s="399"/>
      <c r="D87" s="399"/>
      <c r="E87" s="400"/>
    </row>
    <row r="88" spans="1:5" s="415" customFormat="1" ht="12" customHeight="1">
      <c r="A88" s="417" t="s">
        <v>232</v>
      </c>
      <c r="B88" s="418" t="s">
        <v>226</v>
      </c>
      <c r="C88" s="399"/>
      <c r="D88" s="399"/>
      <c r="E88" s="400"/>
    </row>
    <row r="89" spans="1:5" s="415" customFormat="1" ht="12" customHeight="1">
      <c r="A89" s="413" t="s">
        <v>233</v>
      </c>
      <c r="B89" s="418" t="s">
        <v>227</v>
      </c>
      <c r="C89" s="399"/>
      <c r="D89" s="399">
        <v>6549491</v>
      </c>
      <c r="E89" s="399">
        <v>6549491</v>
      </c>
    </row>
    <row r="90" spans="1:5" s="415" customFormat="1" ht="12" customHeight="1">
      <c r="A90" s="419" t="s">
        <v>234</v>
      </c>
      <c r="B90" s="416" t="s">
        <v>240</v>
      </c>
      <c r="C90" s="399"/>
      <c r="D90" s="399"/>
      <c r="E90" s="400"/>
    </row>
    <row r="91" spans="1:5" s="415" customFormat="1" ht="12" customHeight="1">
      <c r="A91" s="419" t="s">
        <v>235</v>
      </c>
      <c r="B91" s="414" t="s">
        <v>241</v>
      </c>
      <c r="C91" s="399"/>
      <c r="D91" s="399"/>
      <c r="E91" s="400"/>
    </row>
    <row r="92" spans="1:5" s="415" customFormat="1" ht="12" customHeight="1">
      <c r="A92" s="419" t="s">
        <v>236</v>
      </c>
      <c r="B92" s="418" t="s">
        <v>242</v>
      </c>
      <c r="C92" s="399"/>
      <c r="D92" s="399"/>
      <c r="E92" s="400"/>
    </row>
    <row r="93" spans="1:5" s="415" customFormat="1" ht="12" customHeight="1">
      <c r="A93" s="419" t="s">
        <v>237</v>
      </c>
      <c r="B93" s="418" t="s">
        <v>243</v>
      </c>
      <c r="C93" s="399"/>
      <c r="D93" s="399"/>
      <c r="E93" s="400"/>
    </row>
    <row r="94" spans="1:5" s="415" customFormat="1" ht="12" customHeight="1">
      <c r="A94" s="419" t="s">
        <v>239</v>
      </c>
      <c r="B94" s="418" t="s">
        <v>244</v>
      </c>
      <c r="C94" s="399">
        <v>9472000</v>
      </c>
      <c r="D94" s="399">
        <v>9472000</v>
      </c>
      <c r="E94" s="400">
        <v>4749996</v>
      </c>
    </row>
    <row r="95" spans="1:5" s="415" customFormat="1" ht="12" customHeight="1" thickBot="1">
      <c r="A95" s="420" t="s">
        <v>612</v>
      </c>
      <c r="B95" s="421" t="s">
        <v>245</v>
      </c>
      <c r="C95" s="401"/>
      <c r="D95" s="401"/>
      <c r="E95" s="402"/>
    </row>
    <row r="96" spans="1:5" ht="12" customHeight="1" thickBot="1">
      <c r="A96" s="13" t="s">
        <v>9</v>
      </c>
      <c r="B96" s="16" t="s">
        <v>266</v>
      </c>
      <c r="C96" s="202">
        <f>+C97+C98+C99</f>
        <v>249700000</v>
      </c>
      <c r="D96" s="202">
        <f>+D97+D98+D99</f>
        <v>249700000</v>
      </c>
      <c r="E96" s="79">
        <f>+E97+E98+E99</f>
        <v>398450</v>
      </c>
    </row>
    <row r="97" spans="1:6" ht="12" customHeight="1">
      <c r="A97" s="10" t="s">
        <v>246</v>
      </c>
      <c r="B97" s="5" t="s">
        <v>29</v>
      </c>
      <c r="C97" s="205">
        <v>246700000</v>
      </c>
      <c r="D97" s="205">
        <v>246985000</v>
      </c>
      <c r="E97" s="82">
        <v>398450</v>
      </c>
    </row>
    <row r="98" spans="1:6" ht="12" customHeight="1">
      <c r="A98" s="10" t="s">
        <v>247</v>
      </c>
      <c r="B98" s="8" t="s">
        <v>30</v>
      </c>
      <c r="C98" s="203">
        <v>3000000</v>
      </c>
      <c r="D98" s="203">
        <v>2715000</v>
      </c>
      <c r="E98" s="81"/>
    </row>
    <row r="99" spans="1:6" ht="12" customHeight="1">
      <c r="A99" s="10" t="s">
        <v>248</v>
      </c>
      <c r="B99" s="412" t="s">
        <v>249</v>
      </c>
      <c r="C99" s="203"/>
      <c r="D99" s="203"/>
      <c r="E99" s="81"/>
    </row>
    <row r="100" spans="1:6" s="415" customFormat="1" ht="12" customHeight="1">
      <c r="A100" s="422" t="s">
        <v>250</v>
      </c>
      <c r="B100" s="69" t="s">
        <v>264</v>
      </c>
      <c r="C100" s="397"/>
      <c r="D100" s="397"/>
      <c r="E100" s="398"/>
    </row>
    <row r="101" spans="1:6" s="415" customFormat="1" ht="12" customHeight="1">
      <c r="A101" s="422" t="s">
        <v>251</v>
      </c>
      <c r="B101" s="423" t="s">
        <v>258</v>
      </c>
      <c r="C101" s="397"/>
      <c r="D101" s="397"/>
      <c r="E101" s="398"/>
    </row>
    <row r="102" spans="1:6" s="415" customFormat="1">
      <c r="A102" s="422" t="s">
        <v>252</v>
      </c>
      <c r="B102" s="424" t="s">
        <v>259</v>
      </c>
      <c r="C102" s="397"/>
      <c r="D102" s="397"/>
      <c r="E102" s="398"/>
    </row>
    <row r="103" spans="1:6" s="415" customFormat="1" ht="12" customHeight="1">
      <c r="A103" s="422" t="s">
        <v>253</v>
      </c>
      <c r="B103" s="424" t="s">
        <v>260</v>
      </c>
      <c r="C103" s="425"/>
      <c r="D103" s="425"/>
      <c r="E103" s="426"/>
    </row>
    <row r="104" spans="1:6" s="415" customFormat="1" ht="14.25" customHeight="1">
      <c r="A104" s="422" t="s">
        <v>254</v>
      </c>
      <c r="B104" s="424" t="s">
        <v>735</v>
      </c>
      <c r="C104" s="425"/>
      <c r="D104" s="425"/>
      <c r="E104" s="426"/>
    </row>
    <row r="105" spans="1:6" s="415" customFormat="1" ht="16.5" customHeight="1">
      <c r="A105" s="422" t="s">
        <v>255</v>
      </c>
      <c r="B105" s="424" t="s">
        <v>736</v>
      </c>
      <c r="C105" s="425"/>
      <c r="D105" s="425"/>
      <c r="E105" s="426"/>
    </row>
    <row r="106" spans="1:6" s="415" customFormat="1" ht="12.75" customHeight="1">
      <c r="A106" s="427" t="s">
        <v>256</v>
      </c>
      <c r="B106" s="424" t="s">
        <v>32</v>
      </c>
      <c r="C106" s="428"/>
      <c r="D106" s="428"/>
      <c r="E106" s="429"/>
    </row>
    <row r="107" spans="1:6" s="415" customFormat="1" ht="14.25" customHeight="1" thickBot="1">
      <c r="A107" s="430" t="s">
        <v>257</v>
      </c>
      <c r="B107" s="431" t="s">
        <v>263</v>
      </c>
      <c r="C107" s="428"/>
      <c r="D107" s="428"/>
      <c r="E107" s="429"/>
    </row>
    <row r="108" spans="1:6" ht="12" customHeight="1" thickBot="1">
      <c r="A108" s="13" t="s">
        <v>10</v>
      </c>
      <c r="B108" s="432" t="s">
        <v>267</v>
      </c>
      <c r="C108" s="201">
        <f>+C79+C96</f>
        <v>544377264</v>
      </c>
      <c r="D108" s="201">
        <f>+D79+D96</f>
        <v>562474764</v>
      </c>
      <c r="E108" s="78">
        <f>+E79+E96</f>
        <v>232842485</v>
      </c>
    </row>
    <row r="109" spans="1:6" ht="12" customHeight="1" thickBot="1">
      <c r="A109" s="72" t="s">
        <v>394</v>
      </c>
      <c r="B109" s="495" t="s">
        <v>395</v>
      </c>
      <c r="C109" s="202">
        <f>SUM(C110:C112)</f>
        <v>0</v>
      </c>
      <c r="D109" s="202">
        <f>SUM(D110:D112)</f>
        <v>0</v>
      </c>
      <c r="E109" s="86">
        <f>SUM(E110:E112)</f>
        <v>0</v>
      </c>
      <c r="F109" s="895"/>
    </row>
    <row r="110" spans="1:6" ht="12" customHeight="1">
      <c r="A110" s="73" t="s">
        <v>396</v>
      </c>
      <c r="B110" s="74" t="s">
        <v>399</v>
      </c>
      <c r="C110" s="203"/>
      <c r="D110" s="203"/>
      <c r="E110" s="723"/>
      <c r="F110" s="895"/>
    </row>
    <row r="111" spans="1:6" ht="12" customHeight="1">
      <c r="A111" s="71" t="s">
        <v>397</v>
      </c>
      <c r="B111" s="68" t="s">
        <v>443</v>
      </c>
      <c r="C111" s="203"/>
      <c r="D111" s="203"/>
      <c r="E111" s="723"/>
      <c r="F111" s="895"/>
    </row>
    <row r="112" spans="1:6" ht="12" customHeight="1" thickBot="1">
      <c r="A112" s="75" t="s">
        <v>398</v>
      </c>
      <c r="B112" s="76" t="s">
        <v>444</v>
      </c>
      <c r="C112" s="206"/>
      <c r="D112" s="206"/>
      <c r="E112" s="891"/>
      <c r="F112" s="895"/>
    </row>
    <row r="113" spans="1:6" ht="12" customHeight="1" thickBot="1">
      <c r="A113" s="72" t="s">
        <v>402</v>
      </c>
      <c r="B113" s="495" t="s">
        <v>403</v>
      </c>
      <c r="C113" s="209"/>
      <c r="D113" s="209"/>
      <c r="E113" s="892"/>
      <c r="F113" s="896"/>
    </row>
    <row r="114" spans="1:6" ht="12" customHeight="1" thickBot="1">
      <c r="A114" s="72" t="s">
        <v>610</v>
      </c>
      <c r="B114" s="495" t="s">
        <v>613</v>
      </c>
      <c r="C114" s="209"/>
      <c r="D114" s="209"/>
      <c r="E114" s="892"/>
      <c r="F114" s="896"/>
    </row>
    <row r="115" spans="1:6" ht="12" customHeight="1" thickBot="1">
      <c r="A115" s="496" t="s">
        <v>412</v>
      </c>
      <c r="B115" s="495" t="s">
        <v>404</v>
      </c>
      <c r="C115" s="209"/>
      <c r="D115" s="209"/>
      <c r="E115" s="892"/>
      <c r="F115" s="895"/>
    </row>
    <row r="116" spans="1:6" ht="12" customHeight="1" thickBot="1">
      <c r="A116" s="496" t="s">
        <v>413</v>
      </c>
      <c r="B116" s="495" t="s">
        <v>405</v>
      </c>
      <c r="C116" s="209"/>
      <c r="D116" s="209"/>
      <c r="E116" s="892"/>
      <c r="F116" s="895"/>
    </row>
    <row r="117" spans="1:6" ht="12" customHeight="1" thickBot="1">
      <c r="A117" s="70" t="s">
        <v>33</v>
      </c>
      <c r="B117" s="140" t="s">
        <v>406</v>
      </c>
      <c r="C117" s="211">
        <f>SUM(C114:C116)</f>
        <v>0</v>
      </c>
      <c r="D117" s="211">
        <f>SUM(D113:D116)</f>
        <v>0</v>
      </c>
      <c r="E117" s="893">
        <f>SUM(E113:E116)</f>
        <v>0</v>
      </c>
      <c r="F117" s="896"/>
    </row>
    <row r="118" spans="1:6" s="1" customFormat="1" ht="28.5" customHeight="1" thickBot="1">
      <c r="A118" s="77" t="s">
        <v>12</v>
      </c>
      <c r="B118" s="141" t="s">
        <v>414</v>
      </c>
      <c r="C118" s="764">
        <f>SUM(C108+C117)</f>
        <v>544377264</v>
      </c>
      <c r="D118" s="764">
        <f>SUM(D108+D117)</f>
        <v>562474764</v>
      </c>
      <c r="E118" s="894">
        <f>SUM(E108+E117)</f>
        <v>232842485</v>
      </c>
      <c r="F118" s="897"/>
    </row>
    <row r="119" spans="1:6" ht="7.5" customHeight="1">
      <c r="A119" s="142"/>
      <c r="B119" s="142"/>
      <c r="C119" s="143"/>
      <c r="D119" s="143"/>
      <c r="E119" s="143"/>
    </row>
    <row r="121" spans="1:6" ht="12.75" customHeight="1"/>
    <row r="122" spans="1:6" ht="13.5" customHeight="1"/>
    <row r="123" spans="1:6" ht="13.5" customHeight="1"/>
    <row r="124" spans="1:6" ht="13.5" customHeight="1"/>
    <row r="125" spans="1:6" ht="7.5" customHeight="1"/>
    <row r="127" spans="1:6" ht="12.75" customHeight="1"/>
    <row r="128" spans="1:6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</sheetData>
  <mergeCells count="4">
    <mergeCell ref="A3:A4"/>
    <mergeCell ref="B3:B4"/>
    <mergeCell ref="C3:E3"/>
    <mergeCell ref="C76:E7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8" fitToWidth="3" fitToHeight="2" orientation="portrait" r:id="rId1"/>
  <headerFooter alignWithMargins="0">
    <oddHeader>&amp;C&amp;"Times New Roman CE,Félkövér"&amp;12
Létavértes Városi Önkormányzat
2024. ÉVI ZÁRSZÁMADÁS
ÖNKÉNT VÁLLALT FELADATAINAK MÉRLEGE&amp;10
&amp;R&amp;"Times New Roman CE,Félkövér dőlt"&amp;11 1.3. melléklet a .../2025. (....) önkormányzati rendelethez</oddHeader>
  </headerFooter>
  <rowBreaks count="1" manualBreakCount="1">
    <brk id="74" max="4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L42" sqref="L41:L42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906</v>
      </c>
    </row>
    <row r="2" spans="1:5" s="40" customFormat="1" ht="25.5" customHeight="1">
      <c r="A2" s="374"/>
      <c r="B2" s="1388" t="s">
        <v>183</v>
      </c>
      <c r="C2" s="1389"/>
      <c r="D2" s="1392"/>
      <c r="E2" s="66" t="s">
        <v>125</v>
      </c>
    </row>
    <row r="3" spans="1:5" s="40" customFormat="1" ht="16.5" thickBot="1">
      <c r="A3" s="57"/>
      <c r="B3" s="1393" t="s">
        <v>600</v>
      </c>
      <c r="C3" s="1394"/>
      <c r="D3" s="1395"/>
      <c r="E3" s="67"/>
    </row>
    <row r="4" spans="1:5" s="41" customFormat="1" ht="15.95" customHeight="1" thickBot="1">
      <c r="A4" s="58"/>
      <c r="B4" s="665"/>
      <c r="C4" s="59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536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701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674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674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674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674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674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702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680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703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674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674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674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704"/>
    </row>
    <row r="57" spans="1:5" s="43" customFormat="1" ht="12" customHeight="1" thickBot="1">
      <c r="A57" s="452" t="s">
        <v>14</v>
      </c>
      <c r="B57" s="463" t="s">
        <v>378</v>
      </c>
      <c r="C57" s="583">
        <f>SUM(C58:C60)</f>
        <v>0</v>
      </c>
      <c r="D57" s="583"/>
      <c r="E57" s="705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706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701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674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707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690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673"/>
    </row>
    <row r="64" spans="1:5" ht="60" hidden="1" customHeight="1">
      <c r="A64" s="436" t="s">
        <v>381</v>
      </c>
      <c r="B64" s="437" t="s">
        <v>380</v>
      </c>
      <c r="C64" s="441"/>
      <c r="D64" s="441"/>
      <c r="E64" s="674"/>
    </row>
    <row r="65" spans="1:5" ht="60" hidden="1" customHeight="1">
      <c r="A65" s="436" t="s">
        <v>382</v>
      </c>
      <c r="B65" s="437" t="s">
        <v>335</v>
      </c>
      <c r="C65" s="442"/>
      <c r="D65" s="442"/>
      <c r="E65" s="701"/>
    </row>
    <row r="66" spans="1:5" ht="60" hidden="1" customHeight="1">
      <c r="A66" s="480" t="s">
        <v>382</v>
      </c>
      <c r="B66" s="481" t="s">
        <v>383</v>
      </c>
      <c r="C66" s="482"/>
      <c r="D66" s="482"/>
      <c r="E66" s="707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67">
        <f>SUM(E8+E15+E22+E29+E40+E51+E57+E62)</f>
        <v>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67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674"/>
    </row>
    <row r="70" spans="1:5" ht="12" hidden="1" customHeight="1">
      <c r="A70" s="436" t="s">
        <v>339</v>
      </c>
      <c r="B70" s="437" t="s">
        <v>340</v>
      </c>
      <c r="C70" s="441"/>
      <c r="D70" s="441"/>
      <c r="E70" s="674"/>
    </row>
    <row r="71" spans="1:5" ht="12" hidden="1" customHeight="1">
      <c r="A71" s="436" t="s">
        <v>341</v>
      </c>
      <c r="B71" s="444" t="s">
        <v>342</v>
      </c>
      <c r="C71" s="443"/>
      <c r="D71" s="443"/>
      <c r="E71" s="675"/>
    </row>
    <row r="72" spans="1:5" ht="12" hidden="1" customHeight="1">
      <c r="A72" s="489" t="s">
        <v>388</v>
      </c>
      <c r="B72" s="440" t="s">
        <v>343</v>
      </c>
      <c r="C72" s="445"/>
      <c r="D72" s="445"/>
      <c r="E72" s="676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676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677"/>
    </row>
    <row r="75" spans="1:5" ht="12" hidden="1" customHeight="1">
      <c r="A75" s="436" t="s">
        <v>347</v>
      </c>
      <c r="B75" s="437" t="s">
        <v>348</v>
      </c>
      <c r="C75" s="445"/>
      <c r="D75" s="539"/>
      <c r="E75" s="677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678"/>
    </row>
    <row r="77" spans="1:5" ht="12" customHeight="1">
      <c r="A77" s="489" t="s">
        <v>389</v>
      </c>
      <c r="B77" s="440" t="s">
        <v>344</v>
      </c>
      <c r="C77" s="445">
        <f>SUM(C78:C79)</f>
        <v>0</v>
      </c>
      <c r="D77" s="445">
        <f>SUM(D78:D79)</f>
        <v>0</v>
      </c>
      <c r="E77" s="676">
        <f>SUM(E78:E79)</f>
        <v>0</v>
      </c>
    </row>
    <row r="78" spans="1:5" ht="12" customHeight="1">
      <c r="A78" s="436" t="s">
        <v>345</v>
      </c>
      <c r="B78" s="437" t="s">
        <v>346</v>
      </c>
      <c r="C78" s="445"/>
      <c r="D78" s="539"/>
      <c r="E78" s="677"/>
    </row>
    <row r="79" spans="1:5" ht="12" customHeight="1">
      <c r="A79" s="436" t="s">
        <v>347</v>
      </c>
      <c r="B79" s="437" t="s">
        <v>348</v>
      </c>
      <c r="C79" s="445"/>
      <c r="D79" s="539"/>
      <c r="E79" s="677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678"/>
    </row>
    <row r="81" spans="1:5" s="44" customFormat="1" ht="12" customHeight="1" thickBot="1">
      <c r="A81" s="577" t="s">
        <v>531</v>
      </c>
      <c r="B81" s="578" t="s">
        <v>532</v>
      </c>
      <c r="C81" s="494"/>
      <c r="D81" s="208"/>
      <c r="E81" s="679"/>
    </row>
    <row r="82" spans="1:5" ht="12" customHeight="1" thickBot="1">
      <c r="A82" s="491" t="s">
        <v>390</v>
      </c>
      <c r="B82" s="492" t="s">
        <v>391</v>
      </c>
      <c r="C82" s="494">
        <f>SUM(C77+C80+C81)</f>
        <v>0</v>
      </c>
      <c r="D82" s="494">
        <f>SUM(D77+D80+D81)</f>
        <v>0</v>
      </c>
      <c r="E82" s="694">
        <f>SUM(E77+E80+E81)</f>
        <v>0</v>
      </c>
    </row>
    <row r="83" spans="1:5" ht="12" customHeight="1" thickBot="1">
      <c r="A83" s="491" t="s">
        <v>407</v>
      </c>
      <c r="B83" s="492" t="s">
        <v>392</v>
      </c>
      <c r="C83" s="494"/>
      <c r="D83" s="208"/>
      <c r="E83" s="679"/>
    </row>
    <row r="84" spans="1:5" ht="12" customHeight="1" thickBot="1">
      <c r="A84" s="491" t="s">
        <v>408</v>
      </c>
      <c r="B84" s="492" t="s">
        <v>393</v>
      </c>
      <c r="C84" s="494"/>
      <c r="D84" s="208"/>
      <c r="E84" s="88"/>
    </row>
    <row r="85" spans="1:5" ht="12" customHeight="1" thickBot="1">
      <c r="A85" s="491" t="s">
        <v>16</v>
      </c>
      <c r="B85" s="521" t="s">
        <v>386</v>
      </c>
      <c r="C85" s="494">
        <f>SUM(C82:C84)</f>
        <v>0</v>
      </c>
      <c r="D85" s="494">
        <f>SUM(D82:D84)</f>
        <v>0</v>
      </c>
      <c r="E85" s="493">
        <f>SUM(E82:E84)</f>
        <v>0</v>
      </c>
    </row>
    <row r="86" spans="1:5" ht="24.75" customHeight="1" thickBot="1">
      <c r="A86" s="491" t="s">
        <v>17</v>
      </c>
      <c r="B86" s="497" t="s">
        <v>409</v>
      </c>
      <c r="C86" s="579">
        <f>SUM(C67+C85)</f>
        <v>0</v>
      </c>
      <c r="D86" s="579">
        <f>SUM(D67+D85)</f>
        <v>0</v>
      </c>
      <c r="E86" s="1053">
        <f>SUM(E67+E85)</f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217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218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219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0</v>
      </c>
      <c r="D131" s="581">
        <f>SUM(D121+D130)</f>
        <v>0</v>
      </c>
      <c r="E131" s="1053">
        <f>SUM(E121+E130)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136"/>
  <sheetViews>
    <sheetView topLeftCell="A92" zoomScaleSheetLayoutView="100" workbookViewId="0">
      <selection activeCell="E92" sqref="E92:E93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6" width="11" style="4" bestFit="1" customWidth="1"/>
    <col min="7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907</v>
      </c>
    </row>
    <row r="2" spans="1:5" s="40" customFormat="1" ht="25.5" customHeight="1">
      <c r="A2" s="374"/>
      <c r="B2" s="1388" t="s">
        <v>633</v>
      </c>
      <c r="C2" s="1389"/>
      <c r="D2" s="1392"/>
      <c r="E2" s="66" t="s">
        <v>627</v>
      </c>
    </row>
    <row r="3" spans="1:5" s="40" customFormat="1" ht="16.5" thickBot="1">
      <c r="A3" s="57"/>
      <c r="B3" s="1393" t="s">
        <v>535</v>
      </c>
      <c r="C3" s="1394"/>
      <c r="D3" s="1395"/>
      <c r="E3" s="67"/>
    </row>
    <row r="4" spans="1:5" s="41" customFormat="1" ht="15.95" customHeight="1" thickBot="1">
      <c r="A4" s="58"/>
      <c r="B4" s="58"/>
      <c r="C4" s="59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536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16028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674"/>
    </row>
    <row r="50" spans="1:5" s="43" customFormat="1" ht="12" customHeight="1" thickBot="1">
      <c r="A50" s="446" t="s">
        <v>636</v>
      </c>
      <c r="B50" s="447" t="s">
        <v>320</v>
      </c>
      <c r="C50" s="461"/>
      <c r="D50" s="461"/>
      <c r="E50" s="702">
        <v>16028</v>
      </c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680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703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674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674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674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704"/>
    </row>
    <row r="57" spans="1:5" s="43" customFormat="1" ht="12" customHeight="1" thickBot="1">
      <c r="A57" s="452" t="s">
        <v>14</v>
      </c>
      <c r="B57" s="463" t="s">
        <v>378</v>
      </c>
      <c r="C57" s="583">
        <f>SUM(C58:C60)</f>
        <v>0</v>
      </c>
      <c r="D57" s="583"/>
      <c r="E57" s="705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706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701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674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707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690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673"/>
    </row>
    <row r="64" spans="1:5" ht="60" hidden="1" customHeight="1">
      <c r="A64" s="436" t="s">
        <v>381</v>
      </c>
      <c r="B64" s="437" t="s">
        <v>380</v>
      </c>
      <c r="C64" s="441"/>
      <c r="D64" s="441"/>
      <c r="E64" s="674"/>
    </row>
    <row r="65" spans="1:5" ht="60" hidden="1" customHeight="1">
      <c r="A65" s="436" t="s">
        <v>382</v>
      </c>
      <c r="B65" s="437" t="s">
        <v>335</v>
      </c>
      <c r="C65" s="442"/>
      <c r="D65" s="442"/>
      <c r="E65" s="701"/>
    </row>
    <row r="66" spans="1:5" ht="60" hidden="1" customHeight="1">
      <c r="A66" s="480" t="s">
        <v>382</v>
      </c>
      <c r="B66" s="481" t="s">
        <v>383</v>
      </c>
      <c r="C66" s="482"/>
      <c r="D66" s="482"/>
      <c r="E66" s="707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67">
        <f>SUM(E8+E15+E22+E29+E40+E51+E57+E62)</f>
        <v>16028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67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674"/>
    </row>
    <row r="70" spans="1:5" ht="12" hidden="1" customHeight="1">
      <c r="A70" s="436" t="s">
        <v>339</v>
      </c>
      <c r="B70" s="437" t="s">
        <v>340</v>
      </c>
      <c r="C70" s="441"/>
      <c r="D70" s="441"/>
      <c r="E70" s="674"/>
    </row>
    <row r="71" spans="1:5" ht="12" hidden="1" customHeight="1">
      <c r="A71" s="436" t="s">
        <v>341</v>
      </c>
      <c r="B71" s="444" t="s">
        <v>342</v>
      </c>
      <c r="C71" s="443"/>
      <c r="D71" s="443"/>
      <c r="E71" s="675"/>
    </row>
    <row r="72" spans="1:5" ht="12" hidden="1" customHeight="1">
      <c r="A72" s="489" t="s">
        <v>388</v>
      </c>
      <c r="B72" s="440" t="s">
        <v>343</v>
      </c>
      <c r="C72" s="445"/>
      <c r="D72" s="445"/>
      <c r="E72" s="676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676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677"/>
    </row>
    <row r="75" spans="1:5" ht="12" hidden="1" customHeight="1">
      <c r="A75" s="436" t="s">
        <v>347</v>
      </c>
      <c r="B75" s="437" t="s">
        <v>348</v>
      </c>
      <c r="C75" s="445"/>
      <c r="D75" s="539"/>
      <c r="E75" s="677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678"/>
    </row>
    <row r="77" spans="1:5" ht="12" customHeight="1">
      <c r="A77" s="489" t="s">
        <v>389</v>
      </c>
      <c r="B77" s="440" t="s">
        <v>344</v>
      </c>
      <c r="C77" s="445">
        <f>SUM(C78:C79)</f>
        <v>1137657</v>
      </c>
      <c r="D77" s="445">
        <f>SUM(D78:D79)</f>
        <v>1137657</v>
      </c>
      <c r="E77" s="676">
        <f>SUM(E78:E79)</f>
        <v>1137657</v>
      </c>
    </row>
    <row r="78" spans="1:5" ht="12" customHeight="1">
      <c r="A78" s="436" t="s">
        <v>345</v>
      </c>
      <c r="B78" s="437" t="s">
        <v>346</v>
      </c>
      <c r="C78" s="539">
        <v>1137657</v>
      </c>
      <c r="D78" s="539">
        <v>1137657</v>
      </c>
      <c r="E78" s="539">
        <v>1137657</v>
      </c>
    </row>
    <row r="79" spans="1:5" ht="12" customHeight="1">
      <c r="A79" s="436" t="s">
        <v>347</v>
      </c>
      <c r="B79" s="437" t="s">
        <v>348</v>
      </c>
      <c r="C79" s="539"/>
      <c r="D79" s="539"/>
      <c r="E79" s="677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678"/>
    </row>
    <row r="81" spans="1:6" s="44" customFormat="1" ht="12" customHeight="1" thickBot="1">
      <c r="A81" s="577" t="s">
        <v>531</v>
      </c>
      <c r="B81" s="972" t="s">
        <v>532</v>
      </c>
      <c r="C81" s="208">
        <v>36489661</v>
      </c>
      <c r="D81" s="208">
        <v>36489661</v>
      </c>
      <c r="E81" s="898">
        <v>34028178</v>
      </c>
    </row>
    <row r="82" spans="1:6" ht="12" customHeight="1" thickBot="1">
      <c r="A82" s="952" t="s">
        <v>390</v>
      </c>
      <c r="B82" s="956" t="s">
        <v>391</v>
      </c>
      <c r="C82" s="208">
        <f>SUM(C77+C81)</f>
        <v>37627318</v>
      </c>
      <c r="D82" s="208">
        <f>SUM(D77+D80+D81)</f>
        <v>37627318</v>
      </c>
      <c r="E82" s="898">
        <f>SUM(E77+E80+E81)</f>
        <v>35165835</v>
      </c>
    </row>
    <row r="83" spans="1:6" ht="12" customHeight="1" thickBot="1">
      <c r="A83" s="952" t="s">
        <v>407</v>
      </c>
      <c r="B83" s="956" t="s">
        <v>392</v>
      </c>
      <c r="C83" s="208"/>
      <c r="D83" s="208"/>
      <c r="E83" s="898"/>
    </row>
    <row r="84" spans="1:6" ht="12" customHeight="1" thickBot="1">
      <c r="A84" s="952" t="s">
        <v>408</v>
      </c>
      <c r="B84" s="956" t="s">
        <v>393</v>
      </c>
      <c r="C84" s="208"/>
      <c r="D84" s="208"/>
      <c r="E84" s="671"/>
    </row>
    <row r="85" spans="1:6" ht="12" customHeight="1" thickBot="1">
      <c r="A85" s="952" t="s">
        <v>16</v>
      </c>
      <c r="B85" s="957" t="s">
        <v>386</v>
      </c>
      <c r="C85" s="208">
        <f>SUM(C82:C84)</f>
        <v>37627318</v>
      </c>
      <c r="D85" s="208">
        <f>SUM(D82:D84)</f>
        <v>37627318</v>
      </c>
      <c r="E85" s="671">
        <f>SUM(E82:E84)</f>
        <v>35165835</v>
      </c>
    </row>
    <row r="86" spans="1:6" ht="24.75" customHeight="1" thickBot="1">
      <c r="A86" s="952" t="s">
        <v>17</v>
      </c>
      <c r="B86" s="960" t="s">
        <v>409</v>
      </c>
      <c r="C86" s="971">
        <f>SUM(C67+C85)</f>
        <v>37627318</v>
      </c>
      <c r="D86" s="971">
        <f>SUM(D67+D85)</f>
        <v>37627318</v>
      </c>
      <c r="E86" s="970">
        <f>SUM(E67+E85)</f>
        <v>35181863</v>
      </c>
    </row>
    <row r="87" spans="1:6">
      <c r="A87" s="146"/>
      <c r="B87" s="146"/>
      <c r="C87" s="147"/>
      <c r="D87" s="147"/>
      <c r="E87" s="147"/>
    </row>
    <row r="88" spans="1:6" ht="13.5" thickBot="1">
      <c r="A88" s="146"/>
      <c r="B88" s="146"/>
      <c r="C88" s="147"/>
      <c r="D88" s="147"/>
      <c r="E88" s="147"/>
    </row>
    <row r="89" spans="1:6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6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6" s="21" customFormat="1" ht="12" customHeight="1" thickBot="1">
      <c r="A91" s="14" t="s">
        <v>8</v>
      </c>
      <c r="B91" s="17" t="s">
        <v>265</v>
      </c>
      <c r="C91" s="201">
        <f>+C92+C93+C94+C95+C96</f>
        <v>37477318</v>
      </c>
      <c r="D91" s="201">
        <f>+D92+D93+D94+D95+D96</f>
        <v>37477318</v>
      </c>
      <c r="E91" s="78">
        <f>+E92+E93+E94+E95+E96</f>
        <v>34809264</v>
      </c>
    </row>
    <row r="92" spans="1:6" s="21" customFormat="1" ht="12" customHeight="1">
      <c r="A92" s="11" t="s">
        <v>217</v>
      </c>
      <c r="B92" s="6" t="s">
        <v>24</v>
      </c>
      <c r="C92" s="204">
        <v>30771264</v>
      </c>
      <c r="D92" s="204">
        <v>30771264</v>
      </c>
      <c r="E92" s="80">
        <v>29368831</v>
      </c>
      <c r="F92" s="1040"/>
    </row>
    <row r="93" spans="1:6" s="21" customFormat="1" ht="12" customHeight="1">
      <c r="A93" s="9" t="s">
        <v>218</v>
      </c>
      <c r="B93" s="5" t="s">
        <v>25</v>
      </c>
      <c r="C93" s="203">
        <v>4346054</v>
      </c>
      <c r="D93" s="203">
        <v>4346054</v>
      </c>
      <c r="E93" s="81">
        <v>3824570</v>
      </c>
      <c r="F93" s="1040"/>
    </row>
    <row r="94" spans="1:6" s="21" customFormat="1" ht="12" customHeight="1">
      <c r="A94" s="9" t="s">
        <v>219</v>
      </c>
      <c r="B94" s="5" t="s">
        <v>26</v>
      </c>
      <c r="C94" s="206">
        <v>2360000</v>
      </c>
      <c r="D94" s="206">
        <v>2360000</v>
      </c>
      <c r="E94" s="83">
        <v>1615863</v>
      </c>
    </row>
    <row r="95" spans="1:6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6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150000</v>
      </c>
      <c r="D109" s="202">
        <f>+D110+D111+D112</f>
        <v>150000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>
        <v>150000</v>
      </c>
      <c r="D110" s="205">
        <v>150000</v>
      </c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37627318</v>
      </c>
      <c r="D121" s="201">
        <f>+D91+D109</f>
        <v>37627318</v>
      </c>
      <c r="E121" s="78">
        <f>+E91+E109</f>
        <v>34809264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37627318</v>
      </c>
      <c r="D131" s="581">
        <f>SUM(D121+D130)</f>
        <v>37627318</v>
      </c>
      <c r="E131" s="582">
        <f>SUM(E121+E130)</f>
        <v>34809264</v>
      </c>
    </row>
    <row r="133" spans="1:5" ht="13.5">
      <c r="A133" s="3"/>
      <c r="B133" s="813" t="s">
        <v>691</v>
      </c>
    </row>
    <row r="134" spans="1:5">
      <c r="A134" s="3"/>
      <c r="B134" s="809" t="s">
        <v>695</v>
      </c>
      <c r="C134" s="809"/>
      <c r="D134" s="809"/>
      <c r="E134" s="809">
        <v>5</v>
      </c>
    </row>
    <row r="135" spans="1:5">
      <c r="A135" s="3"/>
      <c r="B135" s="809" t="s">
        <v>693</v>
      </c>
      <c r="C135" s="809"/>
      <c r="D135" s="809"/>
      <c r="E135" s="809">
        <v>0</v>
      </c>
    </row>
    <row r="136" spans="1:5" s="812" customFormat="1">
      <c r="A136" s="810"/>
      <c r="B136" s="811" t="s">
        <v>690</v>
      </c>
      <c r="C136" s="811"/>
      <c r="D136" s="811"/>
      <c r="E136" s="811">
        <f>SUM(E134:E135)</f>
        <v>5</v>
      </c>
    </row>
  </sheetData>
  <mergeCells count="2">
    <mergeCell ref="B2:D2"/>
    <mergeCell ref="B3:D3"/>
  </mergeCells>
  <pageMargins left="0.7" right="0.7" top="0.75" bottom="0.75" header="0.3" footer="0.3"/>
  <pageSetup paperSize="9" scale="8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131"/>
  <sheetViews>
    <sheetView topLeftCell="A57" zoomScaleSheetLayoutView="100" workbookViewId="0">
      <selection activeCell="I131" sqref="I131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908</v>
      </c>
    </row>
    <row r="2" spans="1:5" s="40" customFormat="1" ht="25.5" customHeight="1">
      <c r="A2" s="374"/>
      <c r="B2" s="1388" t="s">
        <v>633</v>
      </c>
      <c r="C2" s="1389"/>
      <c r="D2" s="1392"/>
      <c r="E2" s="66" t="s">
        <v>627</v>
      </c>
    </row>
    <row r="3" spans="1:5" s="40" customFormat="1" ht="16.5" thickBot="1">
      <c r="A3" s="57"/>
      <c r="B3" s="1393" t="s">
        <v>537</v>
      </c>
      <c r="C3" s="1394"/>
      <c r="D3" s="1395"/>
      <c r="E3" s="67"/>
    </row>
    <row r="4" spans="1:5" s="41" customFormat="1" ht="15.95" customHeight="1" thickBot="1">
      <c r="A4" s="58"/>
      <c r="B4" s="58"/>
      <c r="C4" s="59"/>
      <c r="D4" s="59"/>
      <c r="E4" s="59" t="s">
        <v>850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536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636</v>
      </c>
      <c r="B50" s="447" t="s">
        <v>320</v>
      </c>
      <c r="C50" s="461"/>
      <c r="D50" s="461"/>
      <c r="E50" s="702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583">
        <f>SUM(C58:C60)</f>
        <v>0</v>
      </c>
      <c r="D57" s="583"/>
      <c r="E57" s="584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67">
        <f>SUM(E8+E15+E22+E29+E40+E51+E57+E62)</f>
        <v>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67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674"/>
    </row>
    <row r="70" spans="1:5" ht="12" hidden="1" customHeight="1">
      <c r="A70" s="436" t="s">
        <v>339</v>
      </c>
      <c r="B70" s="437" t="s">
        <v>340</v>
      </c>
      <c r="C70" s="441"/>
      <c r="D70" s="441"/>
      <c r="E70" s="674"/>
    </row>
    <row r="71" spans="1:5" ht="12" hidden="1" customHeight="1">
      <c r="A71" s="436" t="s">
        <v>341</v>
      </c>
      <c r="B71" s="444" t="s">
        <v>342</v>
      </c>
      <c r="C71" s="443"/>
      <c r="D71" s="443"/>
      <c r="E71" s="675"/>
    </row>
    <row r="72" spans="1:5" ht="12" hidden="1" customHeight="1">
      <c r="A72" s="489" t="s">
        <v>388</v>
      </c>
      <c r="B72" s="440" t="s">
        <v>343</v>
      </c>
      <c r="C72" s="445"/>
      <c r="D72" s="445"/>
      <c r="E72" s="676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676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677"/>
    </row>
    <row r="75" spans="1:5" ht="12" hidden="1" customHeight="1">
      <c r="A75" s="436" t="s">
        <v>347</v>
      </c>
      <c r="B75" s="437" t="s">
        <v>348</v>
      </c>
      <c r="C75" s="445"/>
      <c r="D75" s="539"/>
      <c r="E75" s="677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678"/>
    </row>
    <row r="77" spans="1:5" ht="12" customHeight="1">
      <c r="A77" s="489" t="s">
        <v>389</v>
      </c>
      <c r="B77" s="440" t="s">
        <v>344</v>
      </c>
      <c r="C77" s="445">
        <f>SUM(C78:C79)</f>
        <v>1137657</v>
      </c>
      <c r="D77" s="445">
        <f>SUM(D78:D79)</f>
        <v>1137657</v>
      </c>
      <c r="E77" s="676">
        <f>SUM(E78:E79)</f>
        <v>1137657</v>
      </c>
    </row>
    <row r="78" spans="1:5" ht="12" customHeight="1">
      <c r="A78" s="436" t="s">
        <v>345</v>
      </c>
      <c r="B78" s="437" t="s">
        <v>346</v>
      </c>
      <c r="C78" s="539">
        <v>1137657</v>
      </c>
      <c r="D78" s="539">
        <v>1137657</v>
      </c>
      <c r="E78" s="539">
        <v>1137657</v>
      </c>
    </row>
    <row r="79" spans="1:5" ht="12" customHeight="1">
      <c r="A79" s="436" t="s">
        <v>347</v>
      </c>
      <c r="B79" s="437" t="s">
        <v>348</v>
      </c>
      <c r="C79" s="445"/>
      <c r="D79" s="539"/>
      <c r="E79" s="677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678"/>
    </row>
    <row r="81" spans="1:5" s="44" customFormat="1" ht="12" customHeight="1" thickBot="1">
      <c r="A81" s="577" t="s">
        <v>531</v>
      </c>
      <c r="B81" s="972" t="s">
        <v>532</v>
      </c>
      <c r="C81" s="208">
        <v>36489661</v>
      </c>
      <c r="D81" s="208">
        <v>36489661</v>
      </c>
      <c r="E81" s="898">
        <v>34028178</v>
      </c>
    </row>
    <row r="82" spans="1:5" ht="12" customHeight="1" thickBot="1">
      <c r="A82" s="952" t="s">
        <v>390</v>
      </c>
      <c r="B82" s="956" t="s">
        <v>391</v>
      </c>
      <c r="C82" s="208">
        <f>SUM(C77+C80+C81)</f>
        <v>37627318</v>
      </c>
      <c r="D82" s="208">
        <f>SUM(D77+D80+D81)</f>
        <v>37627318</v>
      </c>
      <c r="E82" s="898">
        <f>SUM(E77+E80+E81)</f>
        <v>35165835</v>
      </c>
    </row>
    <row r="83" spans="1:5" ht="12" customHeight="1" thickBot="1">
      <c r="A83" s="952" t="s">
        <v>407</v>
      </c>
      <c r="B83" s="956" t="s">
        <v>392</v>
      </c>
      <c r="C83" s="208"/>
      <c r="D83" s="208"/>
      <c r="E83" s="898"/>
    </row>
    <row r="84" spans="1:5" ht="12" customHeight="1" thickBot="1">
      <c r="A84" s="952" t="s">
        <v>408</v>
      </c>
      <c r="B84" s="956" t="s">
        <v>393</v>
      </c>
      <c r="C84" s="208"/>
      <c r="D84" s="208"/>
      <c r="E84" s="671"/>
    </row>
    <row r="85" spans="1:5" ht="12" customHeight="1" thickBot="1">
      <c r="A85" s="952" t="s">
        <v>16</v>
      </c>
      <c r="B85" s="957" t="s">
        <v>386</v>
      </c>
      <c r="C85" s="208">
        <f>SUM(C82:C84)</f>
        <v>37627318</v>
      </c>
      <c r="D85" s="208">
        <f>SUM(D82:D84)</f>
        <v>37627318</v>
      </c>
      <c r="E85" s="671">
        <f>SUM(E82:E84)</f>
        <v>35165835</v>
      </c>
    </row>
    <row r="86" spans="1:5" ht="24.75" customHeight="1" thickBot="1">
      <c r="A86" s="952" t="s">
        <v>17</v>
      </c>
      <c r="B86" s="960" t="s">
        <v>409</v>
      </c>
      <c r="C86" s="971">
        <f>SUM(C67+C85)</f>
        <v>37627318</v>
      </c>
      <c r="D86" s="971">
        <f>SUM(D67+D85)</f>
        <v>37627318</v>
      </c>
      <c r="E86" s="970">
        <f>SUM(E67+E85)</f>
        <v>35165835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37477318</v>
      </c>
      <c r="D91" s="201">
        <f>+D92+D93+D94+D95+D96</f>
        <v>37477318</v>
      </c>
      <c r="E91" s="78">
        <f>+E92+E93+E94+E95+E96</f>
        <v>34809264</v>
      </c>
    </row>
    <row r="92" spans="1:5" s="21" customFormat="1" ht="12" customHeight="1">
      <c r="A92" s="11" t="s">
        <v>217</v>
      </c>
      <c r="B92" s="6" t="s">
        <v>24</v>
      </c>
      <c r="C92" s="204">
        <v>30771264</v>
      </c>
      <c r="D92" s="204">
        <v>30771264</v>
      </c>
      <c r="E92" s="80">
        <v>29368831</v>
      </c>
    </row>
    <row r="93" spans="1:5" s="21" customFormat="1" ht="12" customHeight="1">
      <c r="A93" s="9" t="s">
        <v>218</v>
      </c>
      <c r="B93" s="5" t="s">
        <v>25</v>
      </c>
      <c r="C93" s="203">
        <v>4346054</v>
      </c>
      <c r="D93" s="203">
        <v>4346054</v>
      </c>
      <c r="E93" s="81">
        <v>3824570</v>
      </c>
    </row>
    <row r="94" spans="1:5" s="21" customFormat="1" ht="12" customHeight="1">
      <c r="A94" s="9" t="s">
        <v>219</v>
      </c>
      <c r="B94" s="5" t="s">
        <v>26</v>
      </c>
      <c r="C94" s="206">
        <v>2360000</v>
      </c>
      <c r="D94" s="206">
        <v>2360000</v>
      </c>
      <c r="E94" s="83">
        <v>1615863</v>
      </c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150000</v>
      </c>
      <c r="D109" s="202">
        <f>+D110+D111+D112</f>
        <v>150000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>
        <v>150000</v>
      </c>
      <c r="D110" s="205">
        <v>150000</v>
      </c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37627318</v>
      </c>
      <c r="D121" s="201">
        <f>+D91+D109</f>
        <v>37627318</v>
      </c>
      <c r="E121" s="78">
        <f>+E91+E109</f>
        <v>34809264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37627318</v>
      </c>
      <c r="D131" s="581">
        <f>SUM(D121+D130)</f>
        <v>37627318</v>
      </c>
      <c r="E131" s="582">
        <f>SUM(E121+E130)</f>
        <v>34809264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131"/>
  <sheetViews>
    <sheetView topLeftCell="A62" workbookViewId="0">
      <selection activeCell="L90" sqref="L89:L90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909</v>
      </c>
    </row>
    <row r="2" spans="1:5" s="40" customFormat="1" ht="25.5" customHeight="1">
      <c r="A2" s="374"/>
      <c r="B2" s="1388" t="s">
        <v>633</v>
      </c>
      <c r="C2" s="1389"/>
      <c r="D2" s="1392"/>
      <c r="E2" s="66" t="s">
        <v>627</v>
      </c>
    </row>
    <row r="3" spans="1:5" s="40" customFormat="1" ht="16.5" thickBot="1">
      <c r="A3" s="57"/>
      <c r="B3" s="1393" t="s">
        <v>539</v>
      </c>
      <c r="C3" s="1394"/>
      <c r="D3" s="1395"/>
      <c r="E3" s="67"/>
    </row>
    <row r="4" spans="1:5" s="41" customFormat="1" ht="15.95" customHeight="1" thickBot="1">
      <c r="A4" s="58"/>
      <c r="B4" s="665"/>
      <c r="C4" s="59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668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583">
        <f>SUM(C58:C60)</f>
        <v>0</v>
      </c>
      <c r="D57" s="583"/>
      <c r="E57" s="584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667">
        <f>SUM(E8+E15+E22+E29+E40+E51+E57+E62)</f>
        <v>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540"/>
    </row>
    <row r="75" spans="1:5" ht="12" hidden="1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544"/>
    </row>
    <row r="77" spans="1:5" ht="12" customHeight="1">
      <c r="A77" s="489" t="s">
        <v>389</v>
      </c>
      <c r="B77" s="440" t="s">
        <v>344</v>
      </c>
      <c r="C77" s="445">
        <f>SUM(C78:C79)</f>
        <v>0</v>
      </c>
      <c r="D77" s="445">
        <f>SUM(D78:D79)</f>
        <v>0</v>
      </c>
      <c r="E77" s="520">
        <f>SUM(E78:E79)</f>
        <v>0</v>
      </c>
    </row>
    <row r="78" spans="1:5" ht="12" customHeight="1">
      <c r="A78" s="436" t="s">
        <v>345</v>
      </c>
      <c r="B78" s="437" t="s">
        <v>346</v>
      </c>
      <c r="C78" s="445"/>
      <c r="D78" s="539"/>
      <c r="E78" s="540"/>
    </row>
    <row r="79" spans="1:5" ht="12" customHeight="1">
      <c r="A79" s="436" t="s">
        <v>347</v>
      </c>
      <c r="B79" s="437" t="s">
        <v>348</v>
      </c>
      <c r="C79" s="445"/>
      <c r="D79" s="539"/>
      <c r="E79" s="540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544"/>
    </row>
    <row r="81" spans="1:5" s="44" customFormat="1" ht="12" customHeight="1" thickBot="1">
      <c r="A81" s="577" t="s">
        <v>531</v>
      </c>
      <c r="B81" s="578" t="s">
        <v>532</v>
      </c>
      <c r="C81" s="494"/>
      <c r="D81" s="208"/>
      <c r="E81" s="88"/>
    </row>
    <row r="82" spans="1:5" ht="12" customHeight="1" thickBot="1">
      <c r="A82" s="491" t="s">
        <v>390</v>
      </c>
      <c r="B82" s="492" t="s">
        <v>391</v>
      </c>
      <c r="C82" s="494">
        <f>SUM(C77+C80+C81)</f>
        <v>0</v>
      </c>
      <c r="D82" s="494">
        <f>SUM(D77+D80+D81)</f>
        <v>0</v>
      </c>
      <c r="E82" s="494">
        <f>SUM(E77+E80+E81)</f>
        <v>0</v>
      </c>
    </row>
    <row r="83" spans="1:5" ht="12" customHeight="1" thickBot="1">
      <c r="A83" s="491" t="s">
        <v>407</v>
      </c>
      <c r="B83" s="492" t="s">
        <v>392</v>
      </c>
      <c r="C83" s="494"/>
      <c r="D83" s="208"/>
      <c r="E83" s="88"/>
    </row>
    <row r="84" spans="1:5" ht="12" customHeight="1" thickBot="1">
      <c r="A84" s="491" t="s">
        <v>408</v>
      </c>
      <c r="B84" s="492" t="s">
        <v>393</v>
      </c>
      <c r="C84" s="494"/>
      <c r="D84" s="208"/>
      <c r="E84" s="88"/>
    </row>
    <row r="85" spans="1:5" ht="12" customHeight="1" thickBot="1">
      <c r="A85" s="491" t="s">
        <v>16</v>
      </c>
      <c r="B85" s="521" t="s">
        <v>386</v>
      </c>
      <c r="C85" s="494">
        <f>SUM(C82:C84)</f>
        <v>0</v>
      </c>
      <c r="D85" s="494">
        <f>SUM(D82:D84)</f>
        <v>0</v>
      </c>
      <c r="E85" s="493">
        <f>SUM(E82:E84)</f>
        <v>0</v>
      </c>
    </row>
    <row r="86" spans="1:5" ht="24.75" customHeight="1" thickBot="1">
      <c r="A86" s="491" t="s">
        <v>17</v>
      </c>
      <c r="B86" s="497" t="s">
        <v>409</v>
      </c>
      <c r="C86" s="579">
        <f>SUM(C67+C85)</f>
        <v>0</v>
      </c>
      <c r="D86" s="579">
        <f>SUM(D67+D85)</f>
        <v>0</v>
      </c>
      <c r="E86" s="1053">
        <f>SUM(E67+E85)</f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217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218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219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0</v>
      </c>
      <c r="D131" s="581">
        <f>SUM(D121+D130)</f>
        <v>0</v>
      </c>
      <c r="E131" s="1053">
        <f>SUM(E112+E130)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131"/>
  <sheetViews>
    <sheetView workbookViewId="0">
      <selection activeCell="I18" sqref="I18"/>
    </sheetView>
  </sheetViews>
  <sheetFormatPr defaultRowHeight="12.75"/>
  <cols>
    <col min="1" max="1" width="9.6640625" style="4" customWidth="1"/>
    <col min="2" max="2" width="59.33203125" style="4" customWidth="1"/>
    <col min="3" max="5" width="15.83203125" style="4" customWidth="1"/>
    <col min="6" max="16384" width="9.33203125" style="4"/>
  </cols>
  <sheetData>
    <row r="1" spans="1:5" s="2" customFormat="1" ht="21" customHeight="1" thickBot="1">
      <c r="A1" s="55"/>
      <c r="B1" s="65"/>
      <c r="C1" s="64"/>
      <c r="D1" s="64"/>
      <c r="E1" s="64" t="s">
        <v>910</v>
      </c>
    </row>
    <row r="2" spans="1:5" s="40" customFormat="1" ht="25.5" customHeight="1">
      <c r="A2" s="374"/>
      <c r="B2" s="1388" t="s">
        <v>633</v>
      </c>
      <c r="C2" s="1389"/>
      <c r="D2" s="1392"/>
      <c r="E2" s="66" t="s">
        <v>627</v>
      </c>
    </row>
    <row r="3" spans="1:5" s="40" customFormat="1" ht="16.5" thickBot="1">
      <c r="A3" s="57"/>
      <c r="B3" s="1393" t="s">
        <v>600</v>
      </c>
      <c r="C3" s="1394"/>
      <c r="D3" s="1395"/>
      <c r="E3" s="67"/>
    </row>
    <row r="4" spans="1:5" s="41" customFormat="1" ht="15.95" customHeight="1" thickBot="1">
      <c r="A4" s="58"/>
      <c r="B4" s="665"/>
      <c r="C4" s="59"/>
      <c r="D4" s="59"/>
      <c r="E4" s="59" t="s">
        <v>667</v>
      </c>
    </row>
    <row r="5" spans="1:5" ht="24.75" thickBot="1">
      <c r="A5" s="375"/>
      <c r="B5" s="60" t="s">
        <v>122</v>
      </c>
      <c r="C5" s="200" t="s">
        <v>5</v>
      </c>
      <c r="D5" s="200" t="s">
        <v>6</v>
      </c>
      <c r="E5" s="61" t="s">
        <v>7</v>
      </c>
    </row>
    <row r="6" spans="1:5" s="32" customFormat="1" ht="12.95" customHeight="1" thickBot="1">
      <c r="A6" s="53">
        <v>1</v>
      </c>
      <c r="B6" s="53">
        <v>2</v>
      </c>
      <c r="C6" s="53">
        <v>3</v>
      </c>
      <c r="D6" s="220">
        <v>4</v>
      </c>
      <c r="E6" s="219">
        <v>5</v>
      </c>
    </row>
    <row r="7" spans="1:5" s="32" customFormat="1" ht="12" customHeight="1" thickBot="1">
      <c r="A7" s="457" t="s">
        <v>8</v>
      </c>
      <c r="B7" s="545" t="s">
        <v>440</v>
      </c>
      <c r="C7" s="536">
        <f>SUM(C15+C8)</f>
        <v>0</v>
      </c>
      <c r="D7" s="536">
        <f>SUM(D15+D8)</f>
        <v>0</v>
      </c>
      <c r="E7" s="536">
        <f>SUM(E15+E8)</f>
        <v>0</v>
      </c>
    </row>
    <row r="8" spans="1:5" s="42" customFormat="1" ht="12" customHeight="1" thickBot="1">
      <c r="A8" s="534" t="s">
        <v>441</v>
      </c>
      <c r="B8" s="460" t="s">
        <v>350</v>
      </c>
      <c r="C8" s="456">
        <f>SUM(C9:C14)</f>
        <v>0</v>
      </c>
      <c r="D8" s="456">
        <f>SUM(D9:D14)</f>
        <v>0</v>
      </c>
      <c r="E8" s="498">
        <f>SUM(E9:E14)</f>
        <v>0</v>
      </c>
    </row>
    <row r="9" spans="1:5" s="43" customFormat="1" ht="12" hidden="1" customHeight="1">
      <c r="A9" s="433" t="s">
        <v>269</v>
      </c>
      <c r="B9" s="434" t="s">
        <v>270</v>
      </c>
      <c r="C9" s="530"/>
      <c r="D9" s="530"/>
      <c r="E9" s="531"/>
    </row>
    <row r="10" spans="1:5" s="43" customFormat="1" ht="12" hidden="1" customHeight="1">
      <c r="A10" s="436" t="s">
        <v>271</v>
      </c>
      <c r="B10" s="437" t="s">
        <v>351</v>
      </c>
      <c r="C10" s="438"/>
      <c r="D10" s="438"/>
      <c r="E10" s="500"/>
    </row>
    <row r="11" spans="1:5" s="43" customFormat="1" ht="12" hidden="1" customHeight="1">
      <c r="A11" s="436" t="s">
        <v>272</v>
      </c>
      <c r="B11" s="437" t="s">
        <v>273</v>
      </c>
      <c r="C11" s="438"/>
      <c r="D11" s="438"/>
      <c r="E11" s="500"/>
    </row>
    <row r="12" spans="1:5" s="43" customFormat="1" ht="12" hidden="1" customHeight="1">
      <c r="A12" s="436" t="s">
        <v>274</v>
      </c>
      <c r="B12" s="437" t="s">
        <v>275</v>
      </c>
      <c r="C12" s="438"/>
      <c r="D12" s="438"/>
      <c r="E12" s="500"/>
    </row>
    <row r="13" spans="1:5" s="42" customFormat="1" ht="12" hidden="1" customHeight="1">
      <c r="A13" s="436" t="s">
        <v>276</v>
      </c>
      <c r="B13" s="437" t="s">
        <v>352</v>
      </c>
      <c r="C13" s="438"/>
      <c r="D13" s="438"/>
      <c r="E13" s="500"/>
    </row>
    <row r="14" spans="1:5" s="42" customFormat="1" ht="12" hidden="1" customHeight="1">
      <c r="A14" s="446" t="s">
        <v>277</v>
      </c>
      <c r="B14" s="447" t="s">
        <v>353</v>
      </c>
      <c r="C14" s="448"/>
      <c r="D14" s="532"/>
      <c r="E14" s="533"/>
    </row>
    <row r="15" spans="1:5" s="42" customFormat="1" ht="12" customHeight="1" thickBot="1">
      <c r="A15" s="535" t="s">
        <v>442</v>
      </c>
      <c r="B15" s="453" t="s">
        <v>358</v>
      </c>
      <c r="C15" s="454">
        <f>SUM(C16:C20)</f>
        <v>0</v>
      </c>
      <c r="D15" s="454">
        <f>SUM(D16:D20)</f>
        <v>0</v>
      </c>
      <c r="E15" s="502">
        <f>SUM(E16:E20)</f>
        <v>0</v>
      </c>
    </row>
    <row r="16" spans="1:5" s="42" customFormat="1" ht="12" customHeight="1">
      <c r="A16" s="449" t="s">
        <v>278</v>
      </c>
      <c r="B16" s="450" t="s">
        <v>279</v>
      </c>
      <c r="C16" s="451"/>
      <c r="D16" s="451"/>
      <c r="E16" s="503"/>
    </row>
    <row r="17" spans="1:5" s="42" customFormat="1" ht="12" customHeight="1">
      <c r="A17" s="436" t="s">
        <v>280</v>
      </c>
      <c r="B17" s="437" t="s">
        <v>354</v>
      </c>
      <c r="C17" s="438"/>
      <c r="D17" s="438"/>
      <c r="E17" s="500"/>
    </row>
    <row r="18" spans="1:5" s="42" customFormat="1" ht="12" customHeight="1">
      <c r="A18" s="436" t="s">
        <v>281</v>
      </c>
      <c r="B18" s="567" t="s">
        <v>355</v>
      </c>
      <c r="C18" s="438"/>
      <c r="D18" s="438"/>
      <c r="E18" s="500"/>
    </row>
    <row r="19" spans="1:5" s="42" customFormat="1" ht="12" customHeight="1">
      <c r="A19" s="436" t="s">
        <v>282</v>
      </c>
      <c r="B19" s="567" t="s">
        <v>356</v>
      </c>
      <c r="C19" s="438"/>
      <c r="D19" s="438"/>
      <c r="E19" s="500"/>
    </row>
    <row r="20" spans="1:5" s="43" customFormat="1" ht="12" customHeight="1" thickBot="1">
      <c r="A20" s="436" t="s">
        <v>283</v>
      </c>
      <c r="B20" s="437" t="s">
        <v>357</v>
      </c>
      <c r="C20" s="438"/>
      <c r="D20" s="438"/>
      <c r="E20" s="500"/>
    </row>
    <row r="21" spans="1:5" s="43" customFormat="1" ht="60" hidden="1" customHeight="1">
      <c r="A21" s="485" t="s">
        <v>283</v>
      </c>
      <c r="B21" s="486" t="s">
        <v>415</v>
      </c>
      <c r="C21" s="487"/>
      <c r="D21" s="487"/>
      <c r="E21" s="504">
        <v>19249</v>
      </c>
    </row>
    <row r="22" spans="1:5" s="43" customFormat="1" ht="12" customHeight="1" thickBot="1">
      <c r="A22" s="452" t="s">
        <v>10</v>
      </c>
      <c r="B22" s="463" t="s">
        <v>359</v>
      </c>
      <c r="C22" s="454">
        <f>SUM(C23:C27)</f>
        <v>0</v>
      </c>
      <c r="D22" s="454">
        <f>SUM(D23:D27)</f>
        <v>0</v>
      </c>
      <c r="E22" s="502">
        <f>SUM(E23:E27)</f>
        <v>0</v>
      </c>
    </row>
    <row r="23" spans="1:5" s="42" customFormat="1" ht="12" hidden="1" customHeight="1">
      <c r="A23" s="449" t="s">
        <v>284</v>
      </c>
      <c r="B23" s="450" t="s">
        <v>285</v>
      </c>
      <c r="C23" s="462"/>
      <c r="D23" s="474"/>
      <c r="E23" s="513"/>
    </row>
    <row r="24" spans="1:5" s="43" customFormat="1" ht="12" hidden="1" customHeight="1">
      <c r="A24" s="436" t="s">
        <v>286</v>
      </c>
      <c r="B24" s="437" t="s">
        <v>360</v>
      </c>
      <c r="C24" s="439"/>
      <c r="D24" s="439"/>
      <c r="E24" s="506"/>
    </row>
    <row r="25" spans="1:5" s="43" customFormat="1" ht="12" hidden="1" customHeight="1">
      <c r="A25" s="436" t="s">
        <v>287</v>
      </c>
      <c r="B25" s="567" t="s">
        <v>361</v>
      </c>
      <c r="C25" s="438"/>
      <c r="D25" s="438"/>
      <c r="E25" s="500"/>
    </row>
    <row r="26" spans="1:5" s="43" customFormat="1" ht="12" hidden="1" customHeight="1">
      <c r="A26" s="446" t="s">
        <v>288</v>
      </c>
      <c r="B26" s="568" t="s">
        <v>362</v>
      </c>
      <c r="C26" s="461"/>
      <c r="D26" s="461"/>
      <c r="E26" s="507"/>
    </row>
    <row r="27" spans="1:5" s="43" customFormat="1" ht="12" hidden="1" customHeight="1">
      <c r="A27" s="484" t="s">
        <v>289</v>
      </c>
      <c r="B27" s="483" t="s">
        <v>363</v>
      </c>
      <c r="C27" s="203"/>
      <c r="D27" s="203"/>
      <c r="E27" s="81"/>
    </row>
    <row r="28" spans="1:5" s="43" customFormat="1" ht="60" hidden="1" customHeight="1">
      <c r="A28" s="485" t="s">
        <v>289</v>
      </c>
      <c r="B28" s="486" t="s">
        <v>415</v>
      </c>
      <c r="C28" s="487"/>
      <c r="D28" s="487"/>
      <c r="E28" s="504">
        <v>128054</v>
      </c>
    </row>
    <row r="29" spans="1:5" s="43" customFormat="1" ht="12" customHeight="1" thickBot="1">
      <c r="A29" s="452" t="s">
        <v>11</v>
      </c>
      <c r="B29" s="463" t="s">
        <v>370</v>
      </c>
      <c r="C29" s="454">
        <f>SUM(C31+C33+C39)</f>
        <v>0</v>
      </c>
      <c r="D29" s="454">
        <f>SUM(D31+D33+D39)</f>
        <v>0</v>
      </c>
      <c r="E29" s="502">
        <f>SUM(E31+E33+E39)</f>
        <v>0</v>
      </c>
    </row>
    <row r="30" spans="1:5" s="43" customFormat="1" ht="12" hidden="1" customHeight="1">
      <c r="A30" s="449" t="s">
        <v>290</v>
      </c>
      <c r="B30" s="450" t="s">
        <v>291</v>
      </c>
      <c r="C30" s="451">
        <f>SUM(C35+C32)</f>
        <v>0</v>
      </c>
      <c r="D30" s="451">
        <f>SUM(D35+D32)</f>
        <v>0</v>
      </c>
      <c r="E30" s="503">
        <f>SUM(E35+E32)</f>
        <v>0</v>
      </c>
    </row>
    <row r="31" spans="1:5" s="43" customFormat="1" ht="12" hidden="1" customHeight="1">
      <c r="A31" s="436" t="s">
        <v>292</v>
      </c>
      <c r="B31" s="437" t="s">
        <v>293</v>
      </c>
      <c r="C31" s="537">
        <f>SUM(C32)</f>
        <v>0</v>
      </c>
      <c r="D31" s="537">
        <f>SUM(D32)</f>
        <v>0</v>
      </c>
      <c r="E31" s="538">
        <f>SUM(E32)</f>
        <v>0</v>
      </c>
    </row>
    <row r="32" spans="1:5" s="43" customFormat="1" ht="12" hidden="1" customHeight="1">
      <c r="A32" s="464" t="s">
        <v>292</v>
      </c>
      <c r="B32" s="465" t="s">
        <v>364</v>
      </c>
      <c r="C32" s="466"/>
      <c r="D32" s="466"/>
      <c r="E32" s="509"/>
    </row>
    <row r="33" spans="1:5" s="43" customFormat="1" ht="12" hidden="1" customHeight="1">
      <c r="A33" s="436" t="s">
        <v>367</v>
      </c>
      <c r="B33" s="468" t="s">
        <v>368</v>
      </c>
      <c r="C33" s="537">
        <f>SUM(C37+C36+C34)</f>
        <v>0</v>
      </c>
      <c r="D33" s="537">
        <f>SUM(D37+D36+D34)</f>
        <v>0</v>
      </c>
      <c r="E33" s="538">
        <f>SUM(E37+E36+E34)</f>
        <v>0</v>
      </c>
    </row>
    <row r="34" spans="1:5" s="43" customFormat="1" ht="12" hidden="1" customHeight="1">
      <c r="A34" s="436" t="s">
        <v>294</v>
      </c>
      <c r="B34" s="469" t="s">
        <v>369</v>
      </c>
      <c r="C34" s="441">
        <f>SUM(C35)</f>
        <v>0</v>
      </c>
      <c r="D34" s="441">
        <f>SUM(D35)</f>
        <v>0</v>
      </c>
      <c r="E34" s="508">
        <f>SUM(E35)</f>
        <v>0</v>
      </c>
    </row>
    <row r="35" spans="1:5" s="43" customFormat="1" ht="12" hidden="1" customHeight="1">
      <c r="A35" s="464" t="s">
        <v>294</v>
      </c>
      <c r="B35" s="470" t="s">
        <v>365</v>
      </c>
      <c r="C35" s="466"/>
      <c r="D35" s="466"/>
      <c r="E35" s="509"/>
    </row>
    <row r="36" spans="1:5" s="43" customFormat="1" ht="12" hidden="1" customHeight="1">
      <c r="A36" s="436" t="s">
        <v>295</v>
      </c>
      <c r="B36" s="471" t="s">
        <v>296</v>
      </c>
      <c r="C36" s="439"/>
      <c r="D36" s="439"/>
      <c r="E36" s="506"/>
    </row>
    <row r="37" spans="1:5" s="43" customFormat="1" ht="12" hidden="1" customHeight="1">
      <c r="A37" s="436" t="s">
        <v>297</v>
      </c>
      <c r="B37" s="471" t="s">
        <v>298</v>
      </c>
      <c r="C37" s="443">
        <f>SUM(C38)</f>
        <v>0</v>
      </c>
      <c r="D37" s="443">
        <f>SUM(D38)</f>
        <v>0</v>
      </c>
      <c r="E37" s="519">
        <f>SUM(E38)</f>
        <v>0</v>
      </c>
    </row>
    <row r="38" spans="1:5" s="43" customFormat="1" ht="12" hidden="1" customHeight="1">
      <c r="A38" s="464" t="s">
        <v>297</v>
      </c>
      <c r="B38" s="472" t="s">
        <v>366</v>
      </c>
      <c r="C38" s="442"/>
      <c r="D38" s="442"/>
      <c r="E38" s="510"/>
    </row>
    <row r="39" spans="1:5" s="43" customFormat="1" ht="12" hidden="1" customHeight="1">
      <c r="A39" s="446" t="s">
        <v>299</v>
      </c>
      <c r="B39" s="447" t="s">
        <v>300</v>
      </c>
      <c r="C39" s="477"/>
      <c r="D39" s="477"/>
      <c r="E39" s="515"/>
    </row>
    <row r="40" spans="1:5" s="43" customFormat="1" ht="12" customHeight="1" thickBot="1">
      <c r="A40" s="452" t="s">
        <v>12</v>
      </c>
      <c r="B40" s="463" t="s">
        <v>371</v>
      </c>
      <c r="C40" s="475">
        <f>SUM(C41:C50)</f>
        <v>0</v>
      </c>
      <c r="D40" s="475">
        <f>SUM(D41:D50)</f>
        <v>0</v>
      </c>
      <c r="E40" s="512">
        <f>SUM(E41:E50)</f>
        <v>0</v>
      </c>
    </row>
    <row r="41" spans="1:5" s="43" customFormat="1" ht="12" customHeight="1">
      <c r="A41" s="449" t="s">
        <v>301</v>
      </c>
      <c r="B41" s="450" t="s">
        <v>302</v>
      </c>
      <c r="C41" s="474"/>
      <c r="D41" s="474"/>
      <c r="E41" s="513"/>
    </row>
    <row r="42" spans="1:5" s="43" customFormat="1" ht="12" customHeight="1">
      <c r="A42" s="436" t="s">
        <v>303</v>
      </c>
      <c r="B42" s="437" t="s">
        <v>304</v>
      </c>
      <c r="C42" s="441"/>
      <c r="D42" s="441"/>
      <c r="E42" s="508"/>
    </row>
    <row r="43" spans="1:5" s="43" customFormat="1" ht="12" customHeight="1">
      <c r="A43" s="436" t="s">
        <v>305</v>
      </c>
      <c r="B43" s="437" t="s">
        <v>306</v>
      </c>
      <c r="C43" s="441"/>
      <c r="D43" s="441"/>
      <c r="E43" s="508"/>
    </row>
    <row r="44" spans="1:5" s="43" customFormat="1" ht="12" customHeight="1">
      <c r="A44" s="436" t="s">
        <v>307</v>
      </c>
      <c r="B44" s="437" t="s">
        <v>308</v>
      </c>
      <c r="C44" s="442"/>
      <c r="D44" s="442"/>
      <c r="E44" s="510"/>
    </row>
    <row r="45" spans="1:5" s="42" customFormat="1" ht="12" customHeight="1">
      <c r="A45" s="436" t="s">
        <v>309</v>
      </c>
      <c r="B45" s="437" t="s">
        <v>310</v>
      </c>
      <c r="C45" s="441"/>
      <c r="D45" s="441"/>
      <c r="E45" s="508"/>
    </row>
    <row r="46" spans="1:5" s="43" customFormat="1" ht="12" customHeight="1">
      <c r="A46" s="436" t="s">
        <v>311</v>
      </c>
      <c r="B46" s="437" t="s">
        <v>312</v>
      </c>
      <c r="C46" s="441"/>
      <c r="D46" s="441"/>
      <c r="E46" s="508"/>
    </row>
    <row r="47" spans="1:5" s="43" customFormat="1" ht="12" customHeight="1">
      <c r="A47" s="436" t="s">
        <v>313</v>
      </c>
      <c r="B47" s="437" t="s">
        <v>314</v>
      </c>
      <c r="C47" s="441"/>
      <c r="D47" s="441"/>
      <c r="E47" s="508"/>
    </row>
    <row r="48" spans="1:5" s="43" customFormat="1" ht="12" customHeight="1">
      <c r="A48" s="436" t="s">
        <v>315</v>
      </c>
      <c r="B48" s="437" t="s">
        <v>316</v>
      </c>
      <c r="C48" s="441"/>
      <c r="D48" s="441"/>
      <c r="E48" s="508"/>
    </row>
    <row r="49" spans="1:5" s="43" customFormat="1" ht="12" customHeight="1">
      <c r="A49" s="436" t="s">
        <v>317</v>
      </c>
      <c r="B49" s="437" t="s">
        <v>318</v>
      </c>
      <c r="C49" s="441"/>
      <c r="D49" s="441"/>
      <c r="E49" s="508"/>
    </row>
    <row r="50" spans="1:5" s="43" customFormat="1" ht="12" customHeight="1" thickBot="1">
      <c r="A50" s="446" t="s">
        <v>319</v>
      </c>
      <c r="B50" s="447" t="s">
        <v>320</v>
      </c>
      <c r="C50" s="461"/>
      <c r="D50" s="461"/>
      <c r="E50" s="507"/>
    </row>
    <row r="51" spans="1:5" s="43" customFormat="1" ht="12" customHeight="1" thickBot="1">
      <c r="A51" s="452" t="s">
        <v>13</v>
      </c>
      <c r="B51" s="463" t="s">
        <v>372</v>
      </c>
      <c r="C51" s="454">
        <f>SUM(C52:C56)</f>
        <v>0</v>
      </c>
      <c r="D51" s="454">
        <f>SUM(D52:D56)</f>
        <v>0</v>
      </c>
      <c r="E51" s="502">
        <f>SUM(E52:E56)</f>
        <v>0</v>
      </c>
    </row>
    <row r="52" spans="1:5" s="43" customFormat="1" ht="12" hidden="1" customHeight="1">
      <c r="A52" s="449" t="s">
        <v>322</v>
      </c>
      <c r="B52" s="450" t="s">
        <v>323</v>
      </c>
      <c r="C52" s="476"/>
      <c r="D52" s="476"/>
      <c r="E52" s="514"/>
    </row>
    <row r="53" spans="1:5" s="42" customFormat="1" ht="12" hidden="1" customHeight="1">
      <c r="A53" s="436" t="s">
        <v>324</v>
      </c>
      <c r="B53" s="437" t="s">
        <v>325</v>
      </c>
      <c r="C53" s="441"/>
      <c r="D53" s="441"/>
      <c r="E53" s="508"/>
    </row>
    <row r="54" spans="1:5" s="42" customFormat="1" ht="12" hidden="1" customHeight="1">
      <c r="A54" s="436" t="s">
        <v>326</v>
      </c>
      <c r="B54" s="437" t="s">
        <v>327</v>
      </c>
      <c r="C54" s="441"/>
      <c r="D54" s="441"/>
      <c r="E54" s="508"/>
    </row>
    <row r="55" spans="1:5" s="42" customFormat="1" ht="12" hidden="1" customHeight="1">
      <c r="A55" s="436" t="s">
        <v>328</v>
      </c>
      <c r="B55" s="437" t="s">
        <v>329</v>
      </c>
      <c r="C55" s="441"/>
      <c r="D55" s="441"/>
      <c r="E55" s="508"/>
    </row>
    <row r="56" spans="1:5" s="42" customFormat="1" ht="12" hidden="1" customHeight="1">
      <c r="A56" s="446" t="s">
        <v>330</v>
      </c>
      <c r="B56" s="447" t="s">
        <v>331</v>
      </c>
      <c r="C56" s="477"/>
      <c r="D56" s="477"/>
      <c r="E56" s="515"/>
    </row>
    <row r="57" spans="1:5" s="43" customFormat="1" ht="12" customHeight="1" thickBot="1">
      <c r="A57" s="452" t="s">
        <v>14</v>
      </c>
      <c r="B57" s="463" t="s">
        <v>378</v>
      </c>
      <c r="C57" s="583">
        <f>SUM(C58:C60)</f>
        <v>0</v>
      </c>
      <c r="D57" s="583"/>
      <c r="E57" s="584"/>
    </row>
    <row r="58" spans="1:5" s="43" customFormat="1" ht="11.25" hidden="1" customHeight="1">
      <c r="A58" s="449" t="s">
        <v>332</v>
      </c>
      <c r="B58" s="450" t="s">
        <v>373</v>
      </c>
      <c r="C58" s="478"/>
      <c r="D58" s="478"/>
      <c r="E58" s="517"/>
    </row>
    <row r="59" spans="1:5" ht="10.5" hidden="1" customHeight="1">
      <c r="A59" s="436" t="s">
        <v>375</v>
      </c>
      <c r="B59" s="437" t="s">
        <v>374</v>
      </c>
      <c r="C59" s="442"/>
      <c r="D59" s="442"/>
      <c r="E59" s="510"/>
    </row>
    <row r="60" spans="1:5" s="32" customFormat="1" ht="13.5" hidden="1" customHeight="1">
      <c r="A60" s="436" t="s">
        <v>376</v>
      </c>
      <c r="B60" s="437" t="s">
        <v>333</v>
      </c>
      <c r="C60" s="441"/>
      <c r="D60" s="441"/>
      <c r="E60" s="508"/>
    </row>
    <row r="61" spans="1:5" s="44" customFormat="1" ht="60" hidden="1" customHeight="1">
      <c r="A61" s="480" t="s">
        <v>376</v>
      </c>
      <c r="B61" s="481" t="s">
        <v>377</v>
      </c>
      <c r="C61" s="482"/>
      <c r="D61" s="482"/>
      <c r="E61" s="518"/>
    </row>
    <row r="62" spans="1:5" ht="12" customHeight="1" thickBot="1">
      <c r="A62" s="452" t="s">
        <v>15</v>
      </c>
      <c r="B62" s="453" t="s">
        <v>384</v>
      </c>
      <c r="C62" s="475">
        <f>SUM(C63:C65)</f>
        <v>0</v>
      </c>
      <c r="D62" s="475">
        <f>SUM(D63:D65)</f>
        <v>0</v>
      </c>
      <c r="E62" s="512">
        <f>SUM(E63:E65)</f>
        <v>0</v>
      </c>
    </row>
    <row r="63" spans="1:5" ht="60" hidden="1" customHeight="1">
      <c r="A63" s="449" t="s">
        <v>334</v>
      </c>
      <c r="B63" s="450" t="s">
        <v>379</v>
      </c>
      <c r="C63" s="474"/>
      <c r="D63" s="474"/>
      <c r="E63" s="513"/>
    </row>
    <row r="64" spans="1:5" ht="60" hidden="1" customHeight="1">
      <c r="A64" s="436" t="s">
        <v>381</v>
      </c>
      <c r="B64" s="437" t="s">
        <v>380</v>
      </c>
      <c r="C64" s="441"/>
      <c r="D64" s="441"/>
      <c r="E64" s="508"/>
    </row>
    <row r="65" spans="1:5" ht="60" hidden="1" customHeight="1">
      <c r="A65" s="436" t="s">
        <v>382</v>
      </c>
      <c r="B65" s="437" t="s">
        <v>335</v>
      </c>
      <c r="C65" s="442"/>
      <c r="D65" s="442"/>
      <c r="E65" s="510"/>
    </row>
    <row r="66" spans="1:5" ht="60" hidden="1" customHeight="1">
      <c r="A66" s="480" t="s">
        <v>382</v>
      </c>
      <c r="B66" s="481" t="s">
        <v>383</v>
      </c>
      <c r="C66" s="482"/>
      <c r="D66" s="482"/>
      <c r="E66" s="518"/>
    </row>
    <row r="67" spans="1:5" ht="12" customHeight="1" thickBot="1">
      <c r="A67" s="452" t="s">
        <v>35</v>
      </c>
      <c r="B67" s="463" t="s">
        <v>385</v>
      </c>
      <c r="C67" s="576">
        <f>SUM(C8+C15+C22+C29+C40+C51+C57+C62)</f>
        <v>0</v>
      </c>
      <c r="D67" s="576">
        <f>SUM(D8+D15+D22+D29+D40+D51+D57+D62)</f>
        <v>0</v>
      </c>
      <c r="E67" s="576">
        <f>SUM(E8+E15+E22+E29+E40+E51+E57+E62)</f>
        <v>0</v>
      </c>
    </row>
    <row r="68" spans="1:5" ht="12" hidden="1" customHeight="1">
      <c r="A68" s="489" t="s">
        <v>387</v>
      </c>
      <c r="B68" s="488" t="s">
        <v>336</v>
      </c>
      <c r="C68" s="462">
        <f>SUM(C69:C71)</f>
        <v>0</v>
      </c>
      <c r="D68" s="474">
        <f>SUM(D69:D71)</f>
        <v>0</v>
      </c>
      <c r="E68" s="513">
        <f>SUM(E69:E71)</f>
        <v>0</v>
      </c>
    </row>
    <row r="69" spans="1:5" ht="12" hidden="1" customHeight="1">
      <c r="A69" s="436" t="s">
        <v>337</v>
      </c>
      <c r="B69" s="437" t="s">
        <v>338</v>
      </c>
      <c r="C69" s="441"/>
      <c r="D69" s="441"/>
      <c r="E69" s="508"/>
    </row>
    <row r="70" spans="1:5" ht="12" hidden="1" customHeight="1">
      <c r="A70" s="436" t="s">
        <v>339</v>
      </c>
      <c r="B70" s="437" t="s">
        <v>340</v>
      </c>
      <c r="C70" s="441"/>
      <c r="D70" s="441"/>
      <c r="E70" s="508"/>
    </row>
    <row r="71" spans="1:5" ht="12" hidden="1" customHeight="1">
      <c r="A71" s="436" t="s">
        <v>341</v>
      </c>
      <c r="B71" s="444" t="s">
        <v>342</v>
      </c>
      <c r="C71" s="443"/>
      <c r="D71" s="443"/>
      <c r="E71" s="519"/>
    </row>
    <row r="72" spans="1:5" ht="12" hidden="1" customHeight="1">
      <c r="A72" s="489" t="s">
        <v>388</v>
      </c>
      <c r="B72" s="440" t="s">
        <v>343</v>
      </c>
      <c r="C72" s="445"/>
      <c r="D72" s="445"/>
      <c r="E72" s="520"/>
    </row>
    <row r="73" spans="1:5" ht="12" hidden="1" customHeight="1">
      <c r="A73" s="489" t="s">
        <v>389</v>
      </c>
      <c r="B73" s="440" t="s">
        <v>344</v>
      </c>
      <c r="C73" s="445">
        <f>SUM(C74:C75)</f>
        <v>0</v>
      </c>
      <c r="D73" s="445">
        <f>SUM(D74:D75)</f>
        <v>0</v>
      </c>
      <c r="E73" s="520">
        <f>SUM(E74:E75)</f>
        <v>0</v>
      </c>
    </row>
    <row r="74" spans="1:5" ht="12" hidden="1" customHeight="1">
      <c r="A74" s="436" t="s">
        <v>345</v>
      </c>
      <c r="B74" s="437" t="s">
        <v>346</v>
      </c>
      <c r="C74" s="445"/>
      <c r="D74" s="539"/>
      <c r="E74" s="540"/>
    </row>
    <row r="75" spans="1:5" ht="12" hidden="1" customHeight="1">
      <c r="A75" s="436" t="s">
        <v>347</v>
      </c>
      <c r="B75" s="437" t="s">
        <v>348</v>
      </c>
      <c r="C75" s="445"/>
      <c r="D75" s="539"/>
      <c r="E75" s="540"/>
    </row>
    <row r="76" spans="1:5" s="44" customFormat="1" ht="12" hidden="1" customHeight="1">
      <c r="A76" s="542" t="s">
        <v>445</v>
      </c>
      <c r="B76" s="543" t="s">
        <v>446</v>
      </c>
      <c r="C76" s="541"/>
      <c r="D76" s="541"/>
      <c r="E76" s="544"/>
    </row>
    <row r="77" spans="1:5" ht="12" customHeight="1">
      <c r="A77" s="489" t="s">
        <v>389</v>
      </c>
      <c r="B77" s="440" t="s">
        <v>344</v>
      </c>
      <c r="C77" s="445">
        <f>SUM(C78:C79)</f>
        <v>0</v>
      </c>
      <c r="D77" s="445">
        <f>SUM(D78:D79)</f>
        <v>0</v>
      </c>
      <c r="E77" s="520">
        <f>SUM(E78:E79)</f>
        <v>0</v>
      </c>
    </row>
    <row r="78" spans="1:5" ht="12" customHeight="1">
      <c r="A78" s="436" t="s">
        <v>345</v>
      </c>
      <c r="B78" s="437" t="s">
        <v>346</v>
      </c>
      <c r="C78" s="445"/>
      <c r="D78" s="539"/>
      <c r="E78" s="540"/>
    </row>
    <row r="79" spans="1:5" ht="12" customHeight="1">
      <c r="A79" s="436" t="s">
        <v>347</v>
      </c>
      <c r="B79" s="437" t="s">
        <v>348</v>
      </c>
      <c r="C79" s="445"/>
      <c r="D79" s="539"/>
      <c r="E79" s="540"/>
    </row>
    <row r="80" spans="1:5" s="44" customFormat="1" ht="12" customHeight="1" thickBot="1">
      <c r="A80" s="542" t="s">
        <v>445</v>
      </c>
      <c r="B80" s="543" t="s">
        <v>446</v>
      </c>
      <c r="C80" s="541"/>
      <c r="D80" s="541"/>
      <c r="E80" s="544"/>
    </row>
    <row r="81" spans="1:5" s="44" customFormat="1" ht="12" customHeight="1" thickBot="1">
      <c r="A81" s="577" t="s">
        <v>531</v>
      </c>
      <c r="B81" s="578" t="s">
        <v>532</v>
      </c>
      <c r="C81" s="494"/>
      <c r="D81" s="208"/>
      <c r="E81" s="88"/>
    </row>
    <row r="82" spans="1:5" ht="12" customHeight="1" thickBot="1">
      <c r="A82" s="491" t="s">
        <v>390</v>
      </c>
      <c r="B82" s="492" t="s">
        <v>391</v>
      </c>
      <c r="C82" s="494">
        <f>SUM(C77+C80+C81)</f>
        <v>0</v>
      </c>
      <c r="D82" s="494">
        <f>SUM(D77+D80+D81)</f>
        <v>0</v>
      </c>
      <c r="E82" s="494">
        <f>SUM(E77+E80+E81)</f>
        <v>0</v>
      </c>
    </row>
    <row r="83" spans="1:5" ht="12" customHeight="1" thickBot="1">
      <c r="A83" s="491" t="s">
        <v>407</v>
      </c>
      <c r="B83" s="492" t="s">
        <v>392</v>
      </c>
      <c r="C83" s="494"/>
      <c r="D83" s="208"/>
      <c r="E83" s="88"/>
    </row>
    <row r="84" spans="1:5" ht="12" customHeight="1" thickBot="1">
      <c r="A84" s="491" t="s">
        <v>408</v>
      </c>
      <c r="B84" s="492" t="s">
        <v>393</v>
      </c>
      <c r="C84" s="494"/>
      <c r="D84" s="208"/>
      <c r="E84" s="88"/>
    </row>
    <row r="85" spans="1:5" ht="12" customHeight="1" thickBot="1">
      <c r="A85" s="491" t="s">
        <v>16</v>
      </c>
      <c r="B85" s="521" t="s">
        <v>386</v>
      </c>
      <c r="C85" s="494">
        <f>SUM(C82:C84)</f>
        <v>0</v>
      </c>
      <c r="D85" s="494">
        <f>SUM(D82:D84)</f>
        <v>0</v>
      </c>
      <c r="E85" s="493">
        <f>SUM(E82:E84)</f>
        <v>0</v>
      </c>
    </row>
    <row r="86" spans="1:5" ht="24.75" customHeight="1" thickBot="1">
      <c r="A86" s="491" t="s">
        <v>17</v>
      </c>
      <c r="B86" s="497" t="s">
        <v>409</v>
      </c>
      <c r="C86" s="579">
        <f>SUM(C67+C85)</f>
        <v>0</v>
      </c>
      <c r="D86" s="579">
        <f>SUM(D67+D85)</f>
        <v>0</v>
      </c>
      <c r="E86" s="1053">
        <f>SUM(E67+E85)</f>
        <v>0</v>
      </c>
    </row>
    <row r="87" spans="1:5">
      <c r="A87" s="146"/>
      <c r="B87" s="146"/>
      <c r="C87" s="147"/>
      <c r="D87" s="147"/>
      <c r="E87" s="147"/>
    </row>
    <row r="88" spans="1:5" ht="13.5" thickBot="1">
      <c r="A88" s="146"/>
      <c r="B88" s="146"/>
      <c r="C88" s="147"/>
      <c r="D88" s="147"/>
      <c r="E88" s="147"/>
    </row>
    <row r="89" spans="1:5" s="21" customFormat="1" ht="38.1" customHeight="1" thickBot="1">
      <c r="A89" s="571"/>
      <c r="B89" s="572" t="s">
        <v>23</v>
      </c>
      <c r="C89" s="573" t="s">
        <v>5</v>
      </c>
      <c r="D89" s="573" t="s">
        <v>6</v>
      </c>
      <c r="E89" s="574" t="s">
        <v>7</v>
      </c>
    </row>
    <row r="90" spans="1:5" s="22" customFormat="1" ht="12" customHeight="1" thickBot="1">
      <c r="A90" s="18">
        <v>1</v>
      </c>
      <c r="B90" s="19">
        <v>2</v>
      </c>
      <c r="C90" s="19">
        <v>3</v>
      </c>
      <c r="D90" s="19">
        <v>4</v>
      </c>
      <c r="E90" s="20">
        <v>5</v>
      </c>
    </row>
    <row r="91" spans="1:5" s="21" customFormat="1" ht="12" customHeight="1" thickBot="1">
      <c r="A91" s="14" t="s">
        <v>8</v>
      </c>
      <c r="B91" s="17" t="s">
        <v>265</v>
      </c>
      <c r="C91" s="201">
        <f>+C92+C93+C94+C95+C96</f>
        <v>0</v>
      </c>
      <c r="D91" s="201">
        <f>+D92+D93+D94+D95+D96</f>
        <v>0</v>
      </c>
      <c r="E91" s="78">
        <f>+E92+E93+E94+E95+E96</f>
        <v>0</v>
      </c>
    </row>
    <row r="92" spans="1:5" s="21" customFormat="1" ht="12" customHeight="1">
      <c r="A92" s="11" t="s">
        <v>217</v>
      </c>
      <c r="B92" s="6" t="s">
        <v>24</v>
      </c>
      <c r="C92" s="204"/>
      <c r="D92" s="204"/>
      <c r="E92" s="80"/>
    </row>
    <row r="93" spans="1:5" s="21" customFormat="1" ht="12" customHeight="1">
      <c r="A93" s="9" t="s">
        <v>218</v>
      </c>
      <c r="B93" s="5" t="s">
        <v>25</v>
      </c>
      <c r="C93" s="203"/>
      <c r="D93" s="203"/>
      <c r="E93" s="81"/>
    </row>
    <row r="94" spans="1:5" s="21" customFormat="1" ht="12" customHeight="1">
      <c r="A94" s="9" t="s">
        <v>219</v>
      </c>
      <c r="B94" s="5" t="s">
        <v>26</v>
      </c>
      <c r="C94" s="206"/>
      <c r="D94" s="206"/>
      <c r="E94" s="83"/>
    </row>
    <row r="95" spans="1:5" s="21" customFormat="1" ht="12" customHeight="1">
      <c r="A95" s="9" t="s">
        <v>220</v>
      </c>
      <c r="B95" s="7" t="s">
        <v>27</v>
      </c>
      <c r="C95" s="206"/>
      <c r="D95" s="206"/>
      <c r="E95" s="83"/>
    </row>
    <row r="96" spans="1:5" s="21" customFormat="1" ht="12" customHeight="1" thickBot="1">
      <c r="A96" s="9" t="s">
        <v>221</v>
      </c>
      <c r="B96" s="12" t="s">
        <v>28</v>
      </c>
      <c r="C96" s="206"/>
      <c r="D96" s="206"/>
      <c r="E96" s="83"/>
    </row>
    <row r="97" spans="1:5" s="415" customFormat="1" ht="12" hidden="1" customHeight="1">
      <c r="A97" s="413" t="s">
        <v>228</v>
      </c>
      <c r="B97" s="414" t="s">
        <v>222</v>
      </c>
      <c r="C97" s="399"/>
      <c r="D97" s="399"/>
      <c r="E97" s="400"/>
    </row>
    <row r="98" spans="1:5" s="415" customFormat="1" ht="12" hidden="1" customHeight="1">
      <c r="A98" s="413" t="s">
        <v>229</v>
      </c>
      <c r="B98" s="416" t="s">
        <v>223</v>
      </c>
      <c r="C98" s="399"/>
      <c r="D98" s="399"/>
      <c r="E98" s="400"/>
    </row>
    <row r="99" spans="1:5" s="415" customFormat="1" ht="12" hidden="1" customHeight="1">
      <c r="A99" s="413" t="s">
        <v>230</v>
      </c>
      <c r="B99" s="416" t="s">
        <v>224</v>
      </c>
      <c r="C99" s="399"/>
      <c r="D99" s="399"/>
      <c r="E99" s="400"/>
    </row>
    <row r="100" spans="1:5" s="415" customFormat="1" ht="12" hidden="1" customHeight="1">
      <c r="A100" s="413" t="s">
        <v>231</v>
      </c>
      <c r="B100" s="414" t="s">
        <v>225</v>
      </c>
      <c r="C100" s="399"/>
      <c r="D100" s="399"/>
      <c r="E100" s="400"/>
    </row>
    <row r="101" spans="1:5" s="415" customFormat="1" ht="12" hidden="1" customHeight="1">
      <c r="A101" s="417" t="s">
        <v>232</v>
      </c>
      <c r="B101" s="418" t="s">
        <v>226</v>
      </c>
      <c r="C101" s="399"/>
      <c r="D101" s="399"/>
      <c r="E101" s="400"/>
    </row>
    <row r="102" spans="1:5" s="415" customFormat="1" ht="12" hidden="1" customHeight="1">
      <c r="A102" s="413" t="s">
        <v>233</v>
      </c>
      <c r="B102" s="418" t="s">
        <v>227</v>
      </c>
      <c r="C102" s="399"/>
      <c r="D102" s="399"/>
      <c r="E102" s="400"/>
    </row>
    <row r="103" spans="1:5" s="415" customFormat="1" ht="12" hidden="1" customHeight="1">
      <c r="A103" s="419" t="s">
        <v>234</v>
      </c>
      <c r="B103" s="416" t="s">
        <v>240</v>
      </c>
      <c r="C103" s="399"/>
      <c r="D103" s="399"/>
      <c r="E103" s="400"/>
    </row>
    <row r="104" spans="1:5" s="415" customFormat="1" ht="12" hidden="1" customHeight="1">
      <c r="A104" s="419" t="s">
        <v>235</v>
      </c>
      <c r="B104" s="414" t="s">
        <v>241</v>
      </c>
      <c r="C104" s="399"/>
      <c r="D104" s="399"/>
      <c r="E104" s="400"/>
    </row>
    <row r="105" spans="1:5" s="415" customFormat="1" ht="12" hidden="1" customHeight="1">
      <c r="A105" s="419" t="s">
        <v>236</v>
      </c>
      <c r="B105" s="418" t="s">
        <v>242</v>
      </c>
      <c r="C105" s="399"/>
      <c r="D105" s="399"/>
      <c r="E105" s="400"/>
    </row>
    <row r="106" spans="1:5" s="415" customFormat="1" ht="12" hidden="1" customHeight="1">
      <c r="A106" s="419" t="s">
        <v>237</v>
      </c>
      <c r="B106" s="418" t="s">
        <v>243</v>
      </c>
      <c r="C106" s="399"/>
      <c r="D106" s="399"/>
      <c r="E106" s="400"/>
    </row>
    <row r="107" spans="1:5" s="415" customFormat="1" ht="12" hidden="1" customHeight="1">
      <c r="A107" s="419" t="s">
        <v>238</v>
      </c>
      <c r="B107" s="418" t="s">
        <v>244</v>
      </c>
      <c r="C107" s="399"/>
      <c r="D107" s="399"/>
      <c r="E107" s="400"/>
    </row>
    <row r="108" spans="1:5" s="415" customFormat="1" ht="12" hidden="1" customHeight="1">
      <c r="A108" s="420" t="s">
        <v>239</v>
      </c>
      <c r="B108" s="421" t="s">
        <v>245</v>
      </c>
      <c r="C108" s="401"/>
      <c r="D108" s="401"/>
      <c r="E108" s="402"/>
    </row>
    <row r="109" spans="1:5" s="21" customFormat="1" ht="12" customHeight="1" thickBot="1">
      <c r="A109" s="13" t="s">
        <v>9</v>
      </c>
      <c r="B109" s="16" t="s">
        <v>266</v>
      </c>
      <c r="C109" s="202">
        <f>+C110+C111+C112</f>
        <v>0</v>
      </c>
      <c r="D109" s="202">
        <f>+D110+D111+D112</f>
        <v>0</v>
      </c>
      <c r="E109" s="79">
        <f>+E110+E111+E112</f>
        <v>0</v>
      </c>
    </row>
    <row r="110" spans="1:5" s="21" customFormat="1" ht="12" customHeight="1">
      <c r="A110" s="10" t="s">
        <v>246</v>
      </c>
      <c r="B110" s="5" t="s">
        <v>29</v>
      </c>
      <c r="C110" s="205"/>
      <c r="D110" s="205"/>
      <c r="E110" s="82"/>
    </row>
    <row r="111" spans="1:5" s="21" customFormat="1" ht="12" customHeight="1">
      <c r="A111" s="10" t="s">
        <v>247</v>
      </c>
      <c r="B111" s="8" t="s">
        <v>30</v>
      </c>
      <c r="C111" s="203"/>
      <c r="D111" s="203"/>
      <c r="E111" s="81"/>
    </row>
    <row r="112" spans="1:5" s="21" customFormat="1" ht="12" customHeight="1" thickBot="1">
      <c r="A112" s="10" t="s">
        <v>248</v>
      </c>
      <c r="B112" s="412" t="s">
        <v>249</v>
      </c>
      <c r="C112" s="203">
        <f>SUM(C113:C120)</f>
        <v>0</v>
      </c>
      <c r="D112" s="203">
        <f>SUM(D113:D120)</f>
        <v>0</v>
      </c>
      <c r="E112" s="81">
        <f>SUM(E113:E120)</f>
        <v>0</v>
      </c>
    </row>
    <row r="113" spans="1:5" s="415" customFormat="1" ht="60" hidden="1" customHeight="1">
      <c r="A113" s="422" t="s">
        <v>250</v>
      </c>
      <c r="B113" s="69" t="s">
        <v>264</v>
      </c>
      <c r="C113" s="397"/>
      <c r="D113" s="397"/>
      <c r="E113" s="398"/>
    </row>
    <row r="114" spans="1:5" s="415" customFormat="1" ht="60" hidden="1" customHeight="1">
      <c r="A114" s="422" t="s">
        <v>251</v>
      </c>
      <c r="B114" s="423" t="s">
        <v>258</v>
      </c>
      <c r="C114" s="397"/>
      <c r="D114" s="397"/>
      <c r="E114" s="398"/>
    </row>
    <row r="115" spans="1:5" s="415" customFormat="1" ht="16.5" hidden="1" thickBot="1">
      <c r="A115" s="422" t="s">
        <v>252</v>
      </c>
      <c r="B115" s="424" t="s">
        <v>259</v>
      </c>
      <c r="C115" s="397"/>
      <c r="D115" s="397"/>
      <c r="E115" s="398"/>
    </row>
    <row r="116" spans="1:5" s="415" customFormat="1" ht="60" hidden="1" customHeight="1">
      <c r="A116" s="422" t="s">
        <v>253</v>
      </c>
      <c r="B116" s="424" t="s">
        <v>260</v>
      </c>
      <c r="C116" s="425"/>
      <c r="D116" s="425"/>
      <c r="E116" s="426"/>
    </row>
    <row r="117" spans="1:5" s="415" customFormat="1" ht="60" hidden="1" customHeight="1">
      <c r="A117" s="422" t="s">
        <v>254</v>
      </c>
      <c r="B117" s="424" t="s">
        <v>261</v>
      </c>
      <c r="C117" s="425"/>
      <c r="D117" s="425"/>
      <c r="E117" s="426"/>
    </row>
    <row r="118" spans="1:5" s="415" customFormat="1" ht="60" hidden="1" customHeight="1">
      <c r="A118" s="422" t="s">
        <v>255</v>
      </c>
      <c r="B118" s="424" t="s">
        <v>262</v>
      </c>
      <c r="C118" s="425"/>
      <c r="D118" s="425"/>
      <c r="E118" s="426"/>
    </row>
    <row r="119" spans="1:5" s="415" customFormat="1" ht="60" hidden="1" customHeight="1">
      <c r="A119" s="427" t="s">
        <v>256</v>
      </c>
      <c r="B119" s="424" t="s">
        <v>32</v>
      </c>
      <c r="C119" s="428"/>
      <c r="D119" s="428"/>
      <c r="E119" s="429"/>
    </row>
    <row r="120" spans="1:5" s="415" customFormat="1" ht="60" hidden="1" customHeight="1">
      <c r="A120" s="430" t="s">
        <v>257</v>
      </c>
      <c r="B120" s="431" t="s">
        <v>263</v>
      </c>
      <c r="C120" s="428"/>
      <c r="D120" s="428"/>
      <c r="E120" s="429"/>
    </row>
    <row r="121" spans="1:5" s="21" customFormat="1" ht="12" customHeight="1" thickBot="1">
      <c r="A121" s="13" t="s">
        <v>10</v>
      </c>
      <c r="B121" s="432" t="s">
        <v>267</v>
      </c>
      <c r="C121" s="201">
        <f>+C91+C109</f>
        <v>0</v>
      </c>
      <c r="D121" s="201">
        <f>+D91+D109</f>
        <v>0</v>
      </c>
      <c r="E121" s="78">
        <f>+E91+E109</f>
        <v>0</v>
      </c>
    </row>
    <row r="122" spans="1:5" s="21" customFormat="1" ht="12" hidden="1" customHeight="1">
      <c r="A122" s="72" t="s">
        <v>394</v>
      </c>
      <c r="B122" s="495" t="s">
        <v>395</v>
      </c>
      <c r="C122" s="202">
        <f>SUM(C123:C125)</f>
        <v>0</v>
      </c>
      <c r="D122" s="202">
        <f>SUM(D123:D125)</f>
        <v>0</v>
      </c>
      <c r="E122" s="79">
        <f>SUM(E123:E125)</f>
        <v>0</v>
      </c>
    </row>
    <row r="123" spans="1:5" s="21" customFormat="1" ht="12" hidden="1" customHeight="1">
      <c r="A123" s="73" t="s">
        <v>396</v>
      </c>
      <c r="B123" s="74" t="s">
        <v>399</v>
      </c>
      <c r="C123" s="203"/>
      <c r="D123" s="203"/>
      <c r="E123" s="81"/>
    </row>
    <row r="124" spans="1:5" s="21" customFormat="1" ht="12" hidden="1" customHeight="1">
      <c r="A124" s="71" t="s">
        <v>397</v>
      </c>
      <c r="B124" s="68" t="s">
        <v>443</v>
      </c>
      <c r="C124" s="203"/>
      <c r="D124" s="203"/>
      <c r="E124" s="81"/>
    </row>
    <row r="125" spans="1:5" s="21" customFormat="1" ht="12" hidden="1" customHeight="1">
      <c r="A125" s="75" t="s">
        <v>398</v>
      </c>
      <c r="B125" s="76" t="s">
        <v>444</v>
      </c>
      <c r="C125" s="206"/>
      <c r="D125" s="206"/>
      <c r="E125" s="83"/>
    </row>
    <row r="126" spans="1:5" s="21" customFormat="1" ht="12" hidden="1" customHeight="1">
      <c r="A126" s="72" t="s">
        <v>402</v>
      </c>
      <c r="B126" s="495" t="s">
        <v>403</v>
      </c>
      <c r="C126" s="209"/>
      <c r="D126" s="209"/>
      <c r="E126" s="210"/>
    </row>
    <row r="127" spans="1:5" s="21" customFormat="1" ht="12" customHeight="1" thickBot="1">
      <c r="A127" s="496" t="s">
        <v>411</v>
      </c>
      <c r="B127" s="495" t="s">
        <v>410</v>
      </c>
      <c r="C127" s="209">
        <f>SUM(C122+C126)</f>
        <v>0</v>
      </c>
      <c r="D127" s="209">
        <f>SUM(D122+D126)</f>
        <v>0</v>
      </c>
      <c r="E127" s="210">
        <f>SUM(E122+E126)</f>
        <v>0</v>
      </c>
    </row>
    <row r="128" spans="1:5" s="21" customFormat="1" ht="12" customHeight="1" thickBot="1">
      <c r="A128" s="496" t="s">
        <v>412</v>
      </c>
      <c r="B128" s="495" t="s">
        <v>404</v>
      </c>
      <c r="C128" s="209"/>
      <c r="D128" s="209"/>
      <c r="E128" s="210"/>
    </row>
    <row r="129" spans="1:5" s="21" customFormat="1" ht="12" customHeight="1" thickBot="1">
      <c r="A129" s="496" t="s">
        <v>413</v>
      </c>
      <c r="B129" s="495" t="s">
        <v>405</v>
      </c>
      <c r="C129" s="209"/>
      <c r="D129" s="209"/>
      <c r="E129" s="210"/>
    </row>
    <row r="130" spans="1:5" s="21" customFormat="1" ht="12" customHeight="1" thickBot="1">
      <c r="A130" s="70" t="s">
        <v>33</v>
      </c>
      <c r="B130" s="140" t="s">
        <v>406</v>
      </c>
      <c r="C130" s="211">
        <f>SUM(C127:C129)</f>
        <v>0</v>
      </c>
      <c r="D130" s="211">
        <f>SUM(D127:D129)</f>
        <v>0</v>
      </c>
      <c r="E130" s="85">
        <f>SUM(E127:E129)</f>
        <v>0</v>
      </c>
    </row>
    <row r="131" spans="1:5" s="1" customFormat="1" ht="28.5" customHeight="1" thickBot="1">
      <c r="A131" s="77" t="s">
        <v>12</v>
      </c>
      <c r="B131" s="141" t="s">
        <v>414</v>
      </c>
      <c r="C131" s="581">
        <f>SUM(C121+C130)</f>
        <v>0</v>
      </c>
      <c r="D131" s="581">
        <f>SUM(D121+D130)</f>
        <v>0</v>
      </c>
      <c r="E131" s="1053">
        <f>SUM(E121+E130)</f>
        <v>0</v>
      </c>
    </row>
  </sheetData>
  <mergeCells count="2">
    <mergeCell ref="B2:D2"/>
    <mergeCell ref="B3:D3"/>
  </mergeCells>
  <pageMargins left="0.7" right="0.7" top="0.75" bottom="0.75" header="0.3" footer="0.3"/>
  <pageSetup paperSize="9" scale="8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selection activeCell="N27" sqref="N27"/>
    </sheetView>
  </sheetViews>
  <sheetFormatPr defaultRowHeight="15"/>
  <cols>
    <col min="1" max="1" width="5" style="546" customWidth="1"/>
    <col min="2" max="2" width="35" style="549" customWidth="1"/>
    <col min="3" max="3" width="16.6640625" style="546" customWidth="1"/>
    <col min="4" max="4" width="17.5" style="546" customWidth="1"/>
    <col min="5" max="5" width="16" style="546" customWidth="1"/>
    <col min="6" max="6" width="14.83203125" style="546" customWidth="1"/>
    <col min="7" max="7" width="14.33203125" style="546" customWidth="1"/>
    <col min="8" max="8" width="16.83203125" style="546" customWidth="1"/>
    <col min="9" max="16384" width="9.33203125" style="546"/>
  </cols>
  <sheetData>
    <row r="1" spans="1:9">
      <c r="B1" s="406" t="s">
        <v>483</v>
      </c>
    </row>
    <row r="2" spans="1:9">
      <c r="F2" s="550"/>
      <c r="G2" s="550"/>
      <c r="H2" s="550" t="s">
        <v>628</v>
      </c>
    </row>
    <row r="3" spans="1:9" ht="29.25" customHeight="1">
      <c r="A3" s="553" t="s">
        <v>448</v>
      </c>
      <c r="B3" s="561" t="s">
        <v>449</v>
      </c>
      <c r="C3" s="553" t="s">
        <v>639</v>
      </c>
      <c r="D3" s="553" t="s">
        <v>450</v>
      </c>
      <c r="E3" s="553" t="s">
        <v>653</v>
      </c>
      <c r="F3" s="553" t="s">
        <v>452</v>
      </c>
      <c r="G3" s="697" t="s">
        <v>622</v>
      </c>
      <c r="H3" s="554" t="s">
        <v>454</v>
      </c>
      <c r="I3" s="548"/>
    </row>
    <row r="4" spans="1:9">
      <c r="A4" s="558">
        <v>1</v>
      </c>
      <c r="B4" s="561" t="s">
        <v>455</v>
      </c>
      <c r="C4" s="555">
        <v>1674110755</v>
      </c>
      <c r="D4" s="555">
        <v>17603695</v>
      </c>
      <c r="E4" s="555">
        <v>28055977</v>
      </c>
      <c r="F4" s="555">
        <v>5289101</v>
      </c>
      <c r="G4" s="555">
        <v>16028</v>
      </c>
      <c r="H4" s="556">
        <f>SUM(C4:G4)</f>
        <v>1725075556</v>
      </c>
    </row>
    <row r="5" spans="1:9">
      <c r="A5" s="558">
        <v>2</v>
      </c>
      <c r="B5" s="561" t="s">
        <v>456</v>
      </c>
      <c r="C5" s="555">
        <v>1088876407</v>
      </c>
      <c r="D5" s="555">
        <v>258429927</v>
      </c>
      <c r="E5" s="555">
        <v>719235422</v>
      </c>
      <c r="F5" s="555">
        <v>54365158</v>
      </c>
      <c r="G5" s="555">
        <v>34809264</v>
      </c>
      <c r="H5" s="556">
        <f t="shared" ref="H5:H22" si="0">SUM(C5:G5)</f>
        <v>2155716178</v>
      </c>
    </row>
    <row r="6" spans="1:9" s="547" customFormat="1" ht="14.25">
      <c r="A6" s="559" t="s">
        <v>468</v>
      </c>
      <c r="B6" s="562" t="s">
        <v>457</v>
      </c>
      <c r="C6" s="556">
        <f>SUM(C4-C5)</f>
        <v>585234348</v>
      </c>
      <c r="D6" s="556">
        <f>SUM(D4-D5)</f>
        <v>-240826232</v>
      </c>
      <c r="E6" s="556">
        <f>SUM(E4-E5)</f>
        <v>-691179445</v>
      </c>
      <c r="F6" s="556">
        <f>SUM(F4-F5)</f>
        <v>-49076057</v>
      </c>
      <c r="G6" s="556">
        <f>SUM(G4-G5)</f>
        <v>-34793236</v>
      </c>
      <c r="H6" s="556">
        <f t="shared" si="0"/>
        <v>-430640622</v>
      </c>
    </row>
    <row r="7" spans="1:9">
      <c r="A7" s="558">
        <v>3</v>
      </c>
      <c r="B7" s="561" t="s">
        <v>458</v>
      </c>
      <c r="C7" s="555">
        <v>853073789</v>
      </c>
      <c r="D7" s="555">
        <v>242684415</v>
      </c>
      <c r="E7" s="555">
        <v>693521314</v>
      </c>
      <c r="F7" s="555">
        <v>49582002</v>
      </c>
      <c r="G7" s="555">
        <v>35165835</v>
      </c>
      <c r="H7" s="556">
        <f t="shared" si="0"/>
        <v>1874027355</v>
      </c>
    </row>
    <row r="8" spans="1:9">
      <c r="A8" s="558">
        <v>4</v>
      </c>
      <c r="B8" s="561" t="s">
        <v>459</v>
      </c>
      <c r="C8" s="555">
        <v>1048786060</v>
      </c>
      <c r="D8" s="555">
        <v>0</v>
      </c>
      <c r="E8" s="555">
        <v>0</v>
      </c>
      <c r="F8" s="555">
        <v>0</v>
      </c>
      <c r="G8" s="555">
        <v>0</v>
      </c>
      <c r="H8" s="556">
        <f t="shared" si="0"/>
        <v>1048786060</v>
      </c>
    </row>
    <row r="9" spans="1:9" s="547" customFormat="1" ht="14.25">
      <c r="A9" s="559" t="s">
        <v>469</v>
      </c>
      <c r="B9" s="562" t="s">
        <v>460</v>
      </c>
      <c r="C9" s="556">
        <f>SUM(C7-C8)</f>
        <v>-195712271</v>
      </c>
      <c r="D9" s="556">
        <f>SUM(D7-D8)</f>
        <v>242684415</v>
      </c>
      <c r="E9" s="556">
        <f>SUM(E7-E8)</f>
        <v>693521314</v>
      </c>
      <c r="F9" s="556">
        <f>SUM(F7-F8)</f>
        <v>49582002</v>
      </c>
      <c r="G9" s="556">
        <f>SUM(G7-G8)</f>
        <v>35165835</v>
      </c>
      <c r="H9" s="556">
        <f t="shared" si="0"/>
        <v>825241295</v>
      </c>
    </row>
    <row r="10" spans="1:9" s="547" customFormat="1">
      <c r="A10" s="559" t="s">
        <v>470</v>
      </c>
      <c r="B10" s="557" t="s">
        <v>466</v>
      </c>
      <c r="C10" s="556">
        <f>SUM(C9,C6)</f>
        <v>389522077</v>
      </c>
      <c r="D10" s="556">
        <f>SUM(D9,D6)</f>
        <v>1858183</v>
      </c>
      <c r="E10" s="556">
        <f>SUM(E9,E6)</f>
        <v>2341869</v>
      </c>
      <c r="F10" s="556">
        <f>SUM(F9,F6)</f>
        <v>505945</v>
      </c>
      <c r="G10" s="556">
        <f>SUM(G9,G6)</f>
        <v>372599</v>
      </c>
      <c r="H10" s="556">
        <f t="shared" si="0"/>
        <v>394600673</v>
      </c>
    </row>
    <row r="11" spans="1:9">
      <c r="A11" s="558">
        <v>5</v>
      </c>
      <c r="B11" s="561" t="s">
        <v>463</v>
      </c>
      <c r="C11" s="555">
        <v>0</v>
      </c>
      <c r="D11" s="555">
        <v>0</v>
      </c>
      <c r="E11" s="555">
        <v>0</v>
      </c>
      <c r="F11" s="555">
        <v>0</v>
      </c>
      <c r="G11" s="555">
        <v>0</v>
      </c>
      <c r="H11" s="556">
        <f t="shared" si="0"/>
        <v>0</v>
      </c>
    </row>
    <row r="12" spans="1:9">
      <c r="A12" s="558">
        <v>6</v>
      </c>
      <c r="B12" s="561" t="s">
        <v>464</v>
      </c>
      <c r="C12" s="555">
        <v>0</v>
      </c>
      <c r="D12" s="555">
        <v>0</v>
      </c>
      <c r="E12" s="555">
        <v>0</v>
      </c>
      <c r="F12" s="555">
        <v>0</v>
      </c>
      <c r="G12" s="555">
        <v>0</v>
      </c>
      <c r="H12" s="556">
        <f t="shared" si="0"/>
        <v>0</v>
      </c>
    </row>
    <row r="13" spans="1:9" s="547" customFormat="1" ht="14.25">
      <c r="A13" s="559" t="s">
        <v>471</v>
      </c>
      <c r="B13" s="562" t="s">
        <v>465</v>
      </c>
      <c r="C13" s="556">
        <v>0</v>
      </c>
      <c r="D13" s="556">
        <v>0</v>
      </c>
      <c r="E13" s="556">
        <v>0</v>
      </c>
      <c r="F13" s="556">
        <v>0</v>
      </c>
      <c r="G13" s="556">
        <v>0</v>
      </c>
      <c r="H13" s="556">
        <f t="shared" si="0"/>
        <v>0</v>
      </c>
    </row>
    <row r="14" spans="1:9">
      <c r="A14" s="558">
        <v>7</v>
      </c>
      <c r="B14" s="561" t="s">
        <v>461</v>
      </c>
      <c r="C14" s="555">
        <v>0</v>
      </c>
      <c r="D14" s="555">
        <v>0</v>
      </c>
      <c r="E14" s="555">
        <v>0</v>
      </c>
      <c r="F14" s="555">
        <v>0</v>
      </c>
      <c r="G14" s="555">
        <v>0</v>
      </c>
      <c r="H14" s="556">
        <f t="shared" si="0"/>
        <v>0</v>
      </c>
    </row>
    <row r="15" spans="1:9">
      <c r="A15" s="558">
        <v>8</v>
      </c>
      <c r="B15" s="888" t="s">
        <v>733</v>
      </c>
      <c r="C15" s="555">
        <v>0</v>
      </c>
      <c r="D15" s="555">
        <v>0</v>
      </c>
      <c r="E15" s="555">
        <v>0</v>
      </c>
      <c r="F15" s="555">
        <v>0</v>
      </c>
      <c r="G15" s="555">
        <v>0</v>
      </c>
      <c r="H15" s="556">
        <f t="shared" si="0"/>
        <v>0</v>
      </c>
    </row>
    <row r="16" spans="1:9" s="547" customFormat="1" ht="14.25">
      <c r="A16" s="559" t="s">
        <v>472</v>
      </c>
      <c r="B16" s="562" t="s">
        <v>462</v>
      </c>
      <c r="C16" s="556">
        <v>0</v>
      </c>
      <c r="D16" s="556">
        <v>0</v>
      </c>
      <c r="E16" s="556">
        <v>0</v>
      </c>
      <c r="F16" s="556">
        <v>0</v>
      </c>
      <c r="G16" s="556">
        <v>0</v>
      </c>
      <c r="H16" s="556">
        <f t="shared" si="0"/>
        <v>0</v>
      </c>
    </row>
    <row r="17" spans="1:8">
      <c r="A17" s="558" t="s">
        <v>473</v>
      </c>
      <c r="B17" s="557" t="s">
        <v>467</v>
      </c>
      <c r="C17" s="556">
        <v>0</v>
      </c>
      <c r="D17" s="556">
        <v>0</v>
      </c>
      <c r="E17" s="556">
        <v>0</v>
      </c>
      <c r="F17" s="556">
        <v>0</v>
      </c>
      <c r="G17" s="556">
        <v>0</v>
      </c>
      <c r="H17" s="556">
        <f t="shared" si="0"/>
        <v>0</v>
      </c>
    </row>
    <row r="18" spans="1:8">
      <c r="A18" s="558" t="s">
        <v>474</v>
      </c>
      <c r="B18" s="557" t="s">
        <v>447</v>
      </c>
      <c r="C18" s="666">
        <f>SUM(C10+C17)</f>
        <v>389522077</v>
      </c>
      <c r="D18" s="666">
        <f>SUM(D10+D17)</f>
        <v>1858183</v>
      </c>
      <c r="E18" s="666">
        <f>SUM(E10+E17)</f>
        <v>2341869</v>
      </c>
      <c r="F18" s="666">
        <f>SUM(F10+F17)</f>
        <v>505945</v>
      </c>
      <c r="G18" s="666">
        <f>SUM(G10+G17)</f>
        <v>372599</v>
      </c>
      <c r="H18" s="556">
        <f t="shared" si="0"/>
        <v>394600673</v>
      </c>
    </row>
    <row r="19" spans="1:8">
      <c r="A19" s="558" t="s">
        <v>479</v>
      </c>
      <c r="B19" s="563" t="s">
        <v>477</v>
      </c>
      <c r="C19" s="555">
        <v>0</v>
      </c>
      <c r="D19" s="555">
        <v>0</v>
      </c>
      <c r="E19" s="555">
        <v>0</v>
      </c>
      <c r="F19" s="555">
        <v>0</v>
      </c>
      <c r="G19" s="555">
        <v>0</v>
      </c>
      <c r="H19" s="556">
        <f t="shared" si="0"/>
        <v>0</v>
      </c>
    </row>
    <row r="20" spans="1:8">
      <c r="A20" s="558" t="s">
        <v>480</v>
      </c>
      <c r="B20" s="561" t="s">
        <v>475</v>
      </c>
      <c r="C20" s="556">
        <f>SUM(C18-C19)</f>
        <v>389522077</v>
      </c>
      <c r="D20" s="556">
        <f>SUM(D18-D19)</f>
        <v>1858183</v>
      </c>
      <c r="E20" s="556">
        <f>SUM(E18-E19)</f>
        <v>2341869</v>
      </c>
      <c r="F20" s="556">
        <f>SUM(F18-F19)</f>
        <v>505945</v>
      </c>
      <c r="G20" s="556">
        <f>SUM(G18-G19)</f>
        <v>372599</v>
      </c>
      <c r="H20" s="556">
        <f t="shared" si="0"/>
        <v>394600673</v>
      </c>
    </row>
    <row r="21" spans="1:8">
      <c r="A21" s="558" t="s">
        <v>481</v>
      </c>
      <c r="B21" s="561" t="s">
        <v>476</v>
      </c>
      <c r="C21" s="555">
        <v>0</v>
      </c>
      <c r="D21" s="555">
        <v>0</v>
      </c>
      <c r="E21" s="555">
        <v>0</v>
      </c>
      <c r="F21" s="555">
        <v>0</v>
      </c>
      <c r="G21" s="555">
        <v>0</v>
      </c>
      <c r="H21" s="556">
        <f t="shared" si="0"/>
        <v>0</v>
      </c>
    </row>
    <row r="22" spans="1:8">
      <c r="A22" s="558" t="s">
        <v>482</v>
      </c>
      <c r="B22" s="561" t="s">
        <v>478</v>
      </c>
      <c r="C22" s="555">
        <v>0</v>
      </c>
      <c r="D22" s="555">
        <v>0</v>
      </c>
      <c r="E22" s="555">
        <v>0</v>
      </c>
      <c r="F22" s="555">
        <v>0</v>
      </c>
      <c r="G22" s="555">
        <v>0</v>
      </c>
      <c r="H22" s="556">
        <f t="shared" si="0"/>
        <v>0</v>
      </c>
    </row>
    <row r="23" spans="1:8">
      <c r="C23" s="551"/>
      <c r="D23" s="551"/>
      <c r="E23" s="551"/>
      <c r="F23" s="551"/>
      <c r="G23" s="551"/>
      <c r="H23" s="551"/>
    </row>
    <row r="24" spans="1:8" ht="15.75" thickBot="1">
      <c r="A24" s="1070" t="s">
        <v>911</v>
      </c>
      <c r="B24" s="1013"/>
      <c r="C24" s="1014">
        <v>389522077</v>
      </c>
      <c r="D24" s="1014">
        <v>1858183</v>
      </c>
      <c r="E24" s="1014">
        <v>2341869</v>
      </c>
      <c r="F24" s="1014">
        <v>505945</v>
      </c>
      <c r="G24" s="1014">
        <v>372599</v>
      </c>
      <c r="H24" s="1014">
        <f>SUM(C24:G24)</f>
        <v>394600673</v>
      </c>
    </row>
    <row r="26" spans="1:8" s="770" customFormat="1">
      <c r="B26" s="1015" t="s">
        <v>705</v>
      </c>
      <c r="C26" s="1016">
        <f t="shared" ref="C26:H26" si="1">SUM(C18-C24)</f>
        <v>0</v>
      </c>
      <c r="D26" s="1016">
        <f t="shared" si="1"/>
        <v>0</v>
      </c>
      <c r="E26" s="1016">
        <f t="shared" si="1"/>
        <v>0</v>
      </c>
      <c r="F26" s="1016">
        <f t="shared" si="1"/>
        <v>0</v>
      </c>
      <c r="G26" s="1016">
        <f t="shared" si="1"/>
        <v>0</v>
      </c>
      <c r="H26" s="1016">
        <f t="shared" si="1"/>
        <v>0</v>
      </c>
    </row>
    <row r="28" spans="1:8" s="795" customFormat="1">
      <c r="B28" s="550"/>
      <c r="E28" s="795" t="s">
        <v>912</v>
      </c>
      <c r="H28" s="1017">
        <f>SUM(H18-H24)</f>
        <v>0</v>
      </c>
    </row>
    <row r="69" spans="3:11">
      <c r="C69" s="551"/>
      <c r="D69" s="551"/>
      <c r="E69" s="551"/>
      <c r="F69" s="551"/>
      <c r="G69" s="551"/>
      <c r="H69" s="551"/>
      <c r="I69" s="551"/>
      <c r="J69" s="551"/>
      <c r="K69" s="551"/>
    </row>
    <row r="70" spans="3:11">
      <c r="C70" s="551"/>
      <c r="D70" s="551"/>
      <c r="E70" s="551"/>
      <c r="F70" s="551"/>
      <c r="G70" s="551"/>
      <c r="H70" s="551"/>
      <c r="I70" s="551"/>
      <c r="J70" s="551"/>
      <c r="K70" s="55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&amp;C&amp;"Times New Roman CE,Félkövér"LÉTAVÉRTES VÁROSI ÖNKORMÁNYZAT
2024 ÉVI ZÁRSZÁMADÁS&amp;R
12. melléklet a ../2025 (.....)  számú 
önkormányzati rendelethez 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P54"/>
  <sheetViews>
    <sheetView topLeftCell="A4" workbookViewId="0">
      <selection activeCell="I11" sqref="I11"/>
    </sheetView>
  </sheetViews>
  <sheetFormatPr defaultRowHeight="15.75"/>
  <cols>
    <col min="1" max="1" width="48.83203125" style="662" customWidth="1"/>
    <col min="2" max="2" width="23.6640625" style="662" customWidth="1"/>
    <col min="3" max="4" width="18.83203125" style="662" customWidth="1"/>
    <col min="5" max="5" width="14.1640625" style="662" customWidth="1"/>
    <col min="6" max="6" width="16.5" style="662" customWidth="1"/>
    <col min="7" max="7" width="23.1640625" style="662" customWidth="1"/>
    <col min="8" max="8" width="25.83203125" style="662" customWidth="1"/>
    <col min="9" max="9" width="20.5" style="662" bestFit="1" customWidth="1"/>
    <col min="10" max="10" width="28.1640625" style="662" bestFit="1" customWidth="1"/>
    <col min="11" max="11" width="31.33203125" style="662" bestFit="1" customWidth="1"/>
    <col min="12" max="12" width="47.83203125" style="662" bestFit="1" customWidth="1"/>
    <col min="13" max="13" width="45" style="662" bestFit="1" customWidth="1"/>
    <col min="14" max="14" width="23.83203125" style="662" customWidth="1"/>
    <col min="15" max="15" width="17.33203125" style="662" customWidth="1"/>
    <col min="16" max="16" width="10.5" style="662" bestFit="1" customWidth="1"/>
    <col min="17" max="16384" width="9.33203125" style="662"/>
  </cols>
  <sheetData>
    <row r="1" spans="1:5">
      <c r="A1" s="689" t="s">
        <v>725</v>
      </c>
      <c r="E1" s="755" t="s">
        <v>640</v>
      </c>
    </row>
    <row r="2" spans="1:5">
      <c r="A2" s="689" t="s">
        <v>726</v>
      </c>
    </row>
    <row r="3" spans="1:5">
      <c r="D3" s="687" t="s">
        <v>618</v>
      </c>
    </row>
    <row r="4" spans="1:5" ht="76.5">
      <c r="A4" s="884" t="s">
        <v>614</v>
      </c>
      <c r="B4" s="885" t="s">
        <v>615</v>
      </c>
      <c r="C4" s="885" t="s">
        <v>616</v>
      </c>
      <c r="D4" s="885" t="s">
        <v>617</v>
      </c>
      <c r="E4" s="886" t="s">
        <v>619</v>
      </c>
    </row>
    <row r="5" spans="1:5">
      <c r="A5" s="881" t="s">
        <v>8</v>
      </c>
      <c r="B5" s="882" t="s">
        <v>9</v>
      </c>
      <c r="C5" s="882" t="s">
        <v>10</v>
      </c>
      <c r="D5" s="882" t="s">
        <v>33</v>
      </c>
      <c r="E5" s="883" t="s">
        <v>12</v>
      </c>
    </row>
    <row r="6" spans="1:5" ht="38.25">
      <c r="A6" s="1018" t="s">
        <v>797</v>
      </c>
      <c r="B6" s="1019">
        <v>108058911</v>
      </c>
      <c r="C6" s="1019">
        <v>108058911</v>
      </c>
      <c r="D6" s="1019">
        <v>0</v>
      </c>
      <c r="E6" s="1019">
        <v>0</v>
      </c>
    </row>
    <row r="7" spans="1:5" ht="25.5">
      <c r="A7" s="1018" t="s">
        <v>798</v>
      </c>
      <c r="B7" s="1019">
        <v>16570944</v>
      </c>
      <c r="C7" s="1019">
        <v>16570944</v>
      </c>
      <c r="D7" s="1019">
        <v>0</v>
      </c>
      <c r="E7" s="1019">
        <v>0</v>
      </c>
    </row>
    <row r="8" spans="1:5" ht="51">
      <c r="A8" s="1018" t="s">
        <v>854</v>
      </c>
      <c r="B8" s="1019">
        <v>3005840</v>
      </c>
      <c r="C8" s="1019">
        <v>3005840</v>
      </c>
      <c r="D8" s="1019">
        <v>0</v>
      </c>
      <c r="E8" s="1019">
        <v>0</v>
      </c>
    </row>
    <row r="9" spans="1:5" ht="25.5">
      <c r="A9" s="1018" t="s">
        <v>855</v>
      </c>
      <c r="B9" s="1019">
        <v>24604792</v>
      </c>
      <c r="C9" s="1019">
        <v>24604792</v>
      </c>
      <c r="D9" s="1019">
        <v>0</v>
      </c>
      <c r="E9" s="1019">
        <v>0</v>
      </c>
    </row>
    <row r="10" spans="1:5" ht="25.5">
      <c r="A10" s="1018" t="s">
        <v>799</v>
      </c>
      <c r="B10" s="1019">
        <v>10563137</v>
      </c>
      <c r="C10" s="1019">
        <v>10563137</v>
      </c>
      <c r="D10" s="1019">
        <v>0</v>
      </c>
      <c r="E10" s="1019">
        <v>0</v>
      </c>
    </row>
    <row r="11" spans="1:5" ht="25.5">
      <c r="A11" s="1018" t="s">
        <v>856</v>
      </c>
      <c r="B11" s="1019">
        <v>7142812</v>
      </c>
      <c r="C11" s="1019">
        <v>7142812</v>
      </c>
      <c r="D11" s="1019">
        <v>0</v>
      </c>
      <c r="E11" s="1019">
        <v>0</v>
      </c>
    </row>
    <row r="12" spans="1:5" ht="25.5">
      <c r="A12" s="1020" t="s">
        <v>801</v>
      </c>
      <c r="B12" s="1021">
        <v>45316581</v>
      </c>
      <c r="C12" s="1021">
        <v>45316581</v>
      </c>
      <c r="D12" s="1021">
        <v>0</v>
      </c>
      <c r="E12" s="1021">
        <v>0</v>
      </c>
    </row>
    <row r="13" spans="1:5" s="689" customFormat="1">
      <c r="A13" s="1018" t="s">
        <v>857</v>
      </c>
      <c r="B13" s="1019"/>
      <c r="C13" s="1019"/>
      <c r="D13" s="1019">
        <v>0</v>
      </c>
      <c r="E13" s="1019">
        <v>0</v>
      </c>
    </row>
    <row r="14" spans="1:5" s="689" customFormat="1">
      <c r="A14" s="1018" t="s">
        <v>858</v>
      </c>
      <c r="B14" s="1019">
        <v>62115579</v>
      </c>
      <c r="C14" s="1019">
        <v>62115579</v>
      </c>
      <c r="D14" s="1019">
        <v>0</v>
      </c>
      <c r="E14" s="1019">
        <v>0</v>
      </c>
    </row>
    <row r="15" spans="1:5">
      <c r="A15" s="1020" t="s">
        <v>800</v>
      </c>
      <c r="B15" s="1021">
        <v>232062015</v>
      </c>
      <c r="C15" s="1021">
        <v>232062015</v>
      </c>
      <c r="D15" s="1021">
        <v>0</v>
      </c>
      <c r="E15" s="1021">
        <v>0</v>
      </c>
    </row>
    <row r="16" spans="1:5">
      <c r="A16" s="1020"/>
      <c r="B16" s="1021"/>
      <c r="C16" s="1021"/>
      <c r="D16" s="1021"/>
      <c r="E16" s="1021"/>
    </row>
    <row r="17" spans="1:16" ht="28.5" customHeight="1">
      <c r="A17" s="872" t="s">
        <v>727</v>
      </c>
      <c r="B17" s="688"/>
      <c r="C17" s="688"/>
      <c r="D17" s="688"/>
    </row>
    <row r="18" spans="1:16" ht="21" customHeight="1">
      <c r="A18" s="872" t="s">
        <v>728</v>
      </c>
    </row>
    <row r="19" spans="1:16">
      <c r="D19" s="687" t="s">
        <v>618</v>
      </c>
      <c r="E19" s="755" t="s">
        <v>641</v>
      </c>
    </row>
    <row r="20" spans="1:16" s="549" customFormat="1" ht="79.5" customHeight="1">
      <c r="A20" s="1049" t="s">
        <v>41</v>
      </c>
      <c r="B20" s="1049" t="s">
        <v>838</v>
      </c>
      <c r="C20" s="1049" t="s">
        <v>839</v>
      </c>
      <c r="D20" s="1049" t="s">
        <v>840</v>
      </c>
      <c r="E20" s="1049" t="s">
        <v>841</v>
      </c>
      <c r="F20" s="1049" t="s">
        <v>842</v>
      </c>
      <c r="G20" s="1049" t="s">
        <v>843</v>
      </c>
      <c r="H20" s="1049" t="s">
        <v>844</v>
      </c>
      <c r="I20" s="1049" t="s">
        <v>845</v>
      </c>
      <c r="J20" s="1049" t="s">
        <v>846</v>
      </c>
      <c r="K20" s="1025" t="s">
        <v>934</v>
      </c>
      <c r="L20" s="1025" t="s">
        <v>933</v>
      </c>
      <c r="M20" s="1025" t="s">
        <v>935</v>
      </c>
      <c r="N20" s="1025" t="s">
        <v>936</v>
      </c>
      <c r="O20" s="1025" t="s">
        <v>937</v>
      </c>
      <c r="P20" s="1025" t="s">
        <v>938</v>
      </c>
    </row>
    <row r="21" spans="1:16" ht="31.5" customHeight="1">
      <c r="A21" s="1047" t="s">
        <v>802</v>
      </c>
      <c r="B21" s="1331">
        <v>244747175</v>
      </c>
      <c r="C21" s="1045">
        <v>0</v>
      </c>
      <c r="D21" s="1045">
        <v>0</v>
      </c>
      <c r="E21" s="1045">
        <v>244747175</v>
      </c>
      <c r="F21" s="1045">
        <v>0</v>
      </c>
      <c r="G21" s="1045">
        <v>1465896109</v>
      </c>
      <c r="H21" s="1045">
        <v>244747175</v>
      </c>
      <c r="I21" s="1045">
        <v>0</v>
      </c>
      <c r="J21" s="1045">
        <v>0</v>
      </c>
      <c r="K21" s="1045">
        <v>0</v>
      </c>
      <c r="L21" s="1045">
        <v>0</v>
      </c>
      <c r="M21" s="1045">
        <v>0</v>
      </c>
    </row>
    <row r="22" spans="1:16" ht="25.5">
      <c r="A22" s="1047" t="s">
        <v>803</v>
      </c>
      <c r="B22" s="1331">
        <v>808632</v>
      </c>
      <c r="C22" s="1045">
        <v>0</v>
      </c>
      <c r="D22" s="1045">
        <v>0</v>
      </c>
      <c r="E22" s="1045">
        <v>808632</v>
      </c>
      <c r="F22" s="1045">
        <v>0</v>
      </c>
      <c r="G22" s="1045">
        <v>478989397</v>
      </c>
      <c r="H22" s="1045">
        <v>808632</v>
      </c>
      <c r="I22" s="1045">
        <v>0</v>
      </c>
      <c r="J22" s="1045">
        <v>0</v>
      </c>
      <c r="K22" s="1045">
        <v>0</v>
      </c>
      <c r="L22" s="1045">
        <v>0</v>
      </c>
      <c r="M22" s="1045">
        <v>0</v>
      </c>
    </row>
    <row r="23" spans="1:16">
      <c r="A23" s="1018" t="s">
        <v>859</v>
      </c>
      <c r="B23" s="1331">
        <v>16760000</v>
      </c>
      <c r="C23" s="1045">
        <v>0</v>
      </c>
      <c r="D23" s="1045">
        <v>0</v>
      </c>
      <c r="E23" s="1045">
        <v>16760000</v>
      </c>
      <c r="F23" s="1045">
        <v>0</v>
      </c>
      <c r="G23" s="1045">
        <v>40061507</v>
      </c>
      <c r="H23" s="1045">
        <v>16760000</v>
      </c>
      <c r="I23" s="1045">
        <v>0</v>
      </c>
      <c r="J23" s="1045">
        <v>0</v>
      </c>
      <c r="K23" s="1045">
        <v>0</v>
      </c>
      <c r="L23" s="1045"/>
      <c r="M23" s="1045"/>
    </row>
    <row r="24" spans="1:16" ht="38.25">
      <c r="A24" s="1047" t="s">
        <v>804</v>
      </c>
      <c r="B24" s="1045">
        <v>423261072</v>
      </c>
      <c r="C24" s="1045">
        <v>0</v>
      </c>
      <c r="D24" s="1045">
        <v>-534800</v>
      </c>
      <c r="E24" s="1045">
        <v>426204594</v>
      </c>
      <c r="F24" s="1045">
        <v>3478322</v>
      </c>
      <c r="G24" s="1045">
        <v>427966603</v>
      </c>
      <c r="H24" s="1045">
        <v>426204594</v>
      </c>
      <c r="I24" s="1045">
        <v>3478322</v>
      </c>
      <c r="J24" s="1045">
        <v>0</v>
      </c>
      <c r="K24" s="1019">
        <v>62115579</v>
      </c>
      <c r="L24" s="1045">
        <v>62115579</v>
      </c>
      <c r="M24" s="1045">
        <v>62115579</v>
      </c>
      <c r="N24" s="662">
        <v>76788895</v>
      </c>
      <c r="O24" s="662">
        <v>79360747</v>
      </c>
      <c r="P24" s="662">
        <v>2571852</v>
      </c>
    </row>
    <row r="25" spans="1:16" ht="38.25">
      <c r="A25" s="1047" t="s">
        <v>805</v>
      </c>
      <c r="B25" s="1045">
        <v>10628960</v>
      </c>
      <c r="C25" s="1045">
        <v>0</v>
      </c>
      <c r="D25" s="1045">
        <v>0</v>
      </c>
      <c r="E25" s="1045">
        <v>10628960</v>
      </c>
      <c r="F25" s="1045">
        <v>0</v>
      </c>
      <c r="G25" s="1045">
        <v>28260249</v>
      </c>
      <c r="H25" s="1045">
        <v>10628960</v>
      </c>
      <c r="I25" s="1045">
        <v>0</v>
      </c>
      <c r="J25" s="1045">
        <v>0</v>
      </c>
      <c r="K25" s="1045">
        <v>0</v>
      </c>
      <c r="L25" s="1045">
        <v>0</v>
      </c>
      <c r="M25" s="1045">
        <v>0</v>
      </c>
    </row>
    <row r="26" spans="1:16" ht="38.25">
      <c r="A26" s="1047" t="s">
        <v>806</v>
      </c>
      <c r="B26" s="1045">
        <v>0</v>
      </c>
      <c r="C26" s="1045">
        <v>0</v>
      </c>
      <c r="D26" s="1045">
        <v>0</v>
      </c>
      <c r="E26" s="1045">
        <v>0</v>
      </c>
      <c r="F26" s="1045">
        <v>0</v>
      </c>
      <c r="G26" s="1045">
        <v>12779829</v>
      </c>
      <c r="H26" s="1045">
        <v>0</v>
      </c>
      <c r="I26" s="1045">
        <v>0</v>
      </c>
      <c r="J26" s="1045">
        <v>0</v>
      </c>
      <c r="K26" s="1045">
        <v>0</v>
      </c>
      <c r="L26" s="1045">
        <v>0</v>
      </c>
      <c r="M26" s="1045">
        <v>0</v>
      </c>
    </row>
    <row r="27" spans="1:16" s="872" customFormat="1" ht="25.5">
      <c r="A27" s="1047" t="s">
        <v>807</v>
      </c>
      <c r="B27" s="1045">
        <v>39224400</v>
      </c>
      <c r="C27" s="1045">
        <v>-502600</v>
      </c>
      <c r="D27" s="1045">
        <v>423642</v>
      </c>
      <c r="E27" s="1045">
        <v>39145442</v>
      </c>
      <c r="F27" s="1045">
        <v>0</v>
      </c>
      <c r="G27" s="1045">
        <v>44786099</v>
      </c>
      <c r="H27" s="1045">
        <v>39145442</v>
      </c>
      <c r="I27" s="1045">
        <v>0</v>
      </c>
      <c r="J27" s="1045">
        <v>0</v>
      </c>
      <c r="K27" s="1045">
        <v>0</v>
      </c>
      <c r="L27" s="1045">
        <v>0</v>
      </c>
      <c r="M27" s="1045">
        <v>0</v>
      </c>
    </row>
    <row r="28" spans="1:16" ht="25.5">
      <c r="A28" s="1047" t="s">
        <v>808</v>
      </c>
      <c r="B28" s="1045">
        <v>135152121</v>
      </c>
      <c r="C28" s="1045">
        <v>0</v>
      </c>
      <c r="D28" s="1045">
        <v>0</v>
      </c>
      <c r="E28" s="1045">
        <v>136165721</v>
      </c>
      <c r="F28" s="1045">
        <v>1013600</v>
      </c>
      <c r="G28" s="1045">
        <v>144760562</v>
      </c>
      <c r="H28" s="1045">
        <v>136165721</v>
      </c>
      <c r="I28" s="1045">
        <v>1013600</v>
      </c>
      <c r="J28" s="1045">
        <v>0</v>
      </c>
      <c r="K28" s="1045">
        <v>0</v>
      </c>
      <c r="L28" s="1045">
        <v>0</v>
      </c>
      <c r="M28" s="1045">
        <v>0</v>
      </c>
    </row>
    <row r="29" spans="1:16" s="689" customFormat="1" ht="25.5">
      <c r="A29" s="1047" t="s">
        <v>809</v>
      </c>
      <c r="B29" s="1045">
        <v>10217820</v>
      </c>
      <c r="C29" s="1045">
        <v>-6270</v>
      </c>
      <c r="D29" s="1045">
        <v>-2139780</v>
      </c>
      <c r="E29" s="1045">
        <v>7842060</v>
      </c>
      <c r="F29" s="1045">
        <v>-229710</v>
      </c>
      <c r="G29" s="1045">
        <v>20451098</v>
      </c>
      <c r="H29" s="1045">
        <v>7842060</v>
      </c>
      <c r="I29" s="1045">
        <v>0</v>
      </c>
      <c r="J29" s="1045">
        <v>229710</v>
      </c>
      <c r="K29" s="1045">
        <v>0</v>
      </c>
      <c r="L29" s="1045">
        <v>0</v>
      </c>
      <c r="M29" s="1045">
        <v>0</v>
      </c>
    </row>
    <row r="30" spans="1:16" s="689" customFormat="1">
      <c r="A30" s="1048" t="s">
        <v>810</v>
      </c>
      <c r="B30" s="1046">
        <v>880800180</v>
      </c>
      <c r="C30" s="1046">
        <v>-508870</v>
      </c>
      <c r="D30" s="1046">
        <v>-2250938</v>
      </c>
      <c r="E30" s="1046">
        <v>882302584</v>
      </c>
      <c r="F30" s="1046">
        <v>4262212</v>
      </c>
      <c r="G30" s="1046">
        <v>2668865905</v>
      </c>
      <c r="H30" s="1046">
        <v>882302584</v>
      </c>
      <c r="I30" s="1046">
        <v>4491922</v>
      </c>
      <c r="J30" s="1046">
        <v>229710</v>
      </c>
      <c r="K30" s="1046">
        <v>0</v>
      </c>
      <c r="L30" s="1046">
        <v>62115579</v>
      </c>
      <c r="M30" s="1046">
        <v>62115579</v>
      </c>
      <c r="N30" s="689">
        <v>76788895</v>
      </c>
      <c r="O30" s="689">
        <v>79360747</v>
      </c>
      <c r="P30" s="689">
        <v>2571852</v>
      </c>
    </row>
    <row r="31" spans="1:16" s="689" customFormat="1">
      <c r="A31" s="1020"/>
      <c r="B31" s="1046"/>
      <c r="C31" s="1046"/>
      <c r="D31" s="1046"/>
      <c r="E31" s="1021"/>
    </row>
    <row r="32" spans="1:16" ht="78.599999999999994" customHeight="1">
      <c r="A32" s="1396" t="s">
        <v>811</v>
      </c>
      <c r="B32" s="1396"/>
      <c r="C32" s="1396"/>
      <c r="D32" s="755" t="s">
        <v>708</v>
      </c>
    </row>
    <row r="33" spans="1:7">
      <c r="A33" s="662" t="s">
        <v>818</v>
      </c>
      <c r="B33" s="1024" t="s">
        <v>618</v>
      </c>
      <c r="D33" s="687"/>
    </row>
    <row r="34" spans="1:7" ht="31.5" customHeight="1">
      <c r="A34" s="1018" t="s">
        <v>812</v>
      </c>
      <c r="B34" s="1019">
        <v>4262212</v>
      </c>
      <c r="C34" s="1022"/>
      <c r="D34" s="1023"/>
    </row>
    <row r="35" spans="1:7" ht="31.5" customHeight="1">
      <c r="A35" s="1018" t="s">
        <v>813</v>
      </c>
      <c r="B35" s="1019"/>
      <c r="C35" s="1022"/>
      <c r="D35" s="1023"/>
    </row>
    <row r="36" spans="1:7" ht="51">
      <c r="A36" s="1018" t="s">
        <v>862</v>
      </c>
      <c r="B36" s="1019"/>
      <c r="C36" s="1022"/>
      <c r="D36" s="1023"/>
    </row>
    <row r="37" spans="1:7" ht="51">
      <c r="A37" s="1018" t="s">
        <v>860</v>
      </c>
      <c r="B37" s="1019"/>
      <c r="C37" s="1022"/>
      <c r="D37" s="1023"/>
    </row>
    <row r="38" spans="1:7" ht="38.25">
      <c r="A38" s="1018" t="s">
        <v>861</v>
      </c>
      <c r="B38" s="1019"/>
      <c r="C38" s="1022"/>
      <c r="D38" s="1023"/>
    </row>
    <row r="39" spans="1:7" ht="102">
      <c r="A39" s="1018" t="s">
        <v>814</v>
      </c>
      <c r="B39" s="1019">
        <v>618484373</v>
      </c>
      <c r="C39" s="1022"/>
      <c r="D39" s="1023"/>
    </row>
    <row r="40" spans="1:7">
      <c r="A40" s="1018" t="s">
        <v>939</v>
      </c>
      <c r="B40" s="1019">
        <v>4262212</v>
      </c>
      <c r="C40" s="1022"/>
      <c r="D40" s="1023"/>
    </row>
    <row r="41" spans="1:7" ht="31.5" customHeight="1">
      <c r="A41" s="1020" t="s">
        <v>815</v>
      </c>
      <c r="B41" s="1021">
        <v>0</v>
      </c>
      <c r="C41" s="1022"/>
      <c r="D41" s="1023"/>
    </row>
    <row r="42" spans="1:7" ht="38.25">
      <c r="A42" s="1020" t="s">
        <v>816</v>
      </c>
      <c r="B42" s="1021"/>
      <c r="C42" s="1022"/>
      <c r="D42" s="1023"/>
    </row>
    <row r="43" spans="1:7" ht="25.5">
      <c r="A43" s="1020" t="s">
        <v>817</v>
      </c>
      <c r="B43" s="1021">
        <v>0</v>
      </c>
      <c r="C43" s="1022"/>
      <c r="D43" s="1023"/>
    </row>
    <row r="45" spans="1:7" s="689" customFormat="1">
      <c r="A45" s="689" t="s">
        <v>788</v>
      </c>
    </row>
    <row r="46" spans="1:7" s="689" customFormat="1">
      <c r="E46" s="755" t="s">
        <v>789</v>
      </c>
    </row>
    <row r="47" spans="1:7">
      <c r="F47" s="662" t="s">
        <v>618</v>
      </c>
    </row>
    <row r="48" spans="1:7" ht="127.5" customHeight="1">
      <c r="A48" s="998" t="s">
        <v>41</v>
      </c>
      <c r="B48" s="1025" t="s">
        <v>790</v>
      </c>
      <c r="C48" s="1025" t="s">
        <v>863</v>
      </c>
      <c r="D48" s="1025" t="s">
        <v>864</v>
      </c>
      <c r="E48" s="1025" t="s">
        <v>865</v>
      </c>
      <c r="F48" s="1025" t="s">
        <v>822</v>
      </c>
      <c r="G48" s="1025" t="s">
        <v>823</v>
      </c>
    </row>
    <row r="49" spans="1:7" ht="38.25">
      <c r="A49" s="1018" t="s">
        <v>819</v>
      </c>
      <c r="B49" s="1019">
        <v>15000000</v>
      </c>
      <c r="C49" s="1019">
        <v>14268000</v>
      </c>
      <c r="D49" s="1019">
        <v>0</v>
      </c>
      <c r="E49" s="1019">
        <v>0</v>
      </c>
      <c r="F49" s="1019">
        <v>0</v>
      </c>
      <c r="G49" s="1019">
        <v>0</v>
      </c>
    </row>
    <row r="50" spans="1:7" ht="25.5">
      <c r="A50" s="1018" t="s">
        <v>820</v>
      </c>
      <c r="B50" s="1019">
        <v>19990011</v>
      </c>
      <c r="C50" s="1019">
        <v>19990011</v>
      </c>
      <c r="D50" s="1019">
        <v>0</v>
      </c>
      <c r="E50" s="1019">
        <v>0</v>
      </c>
      <c r="F50" s="1019">
        <v>0</v>
      </c>
      <c r="G50" s="1019">
        <v>0</v>
      </c>
    </row>
    <row r="51" spans="1:7" ht="25.5">
      <c r="A51" s="1018" t="s">
        <v>821</v>
      </c>
      <c r="B51" s="1019">
        <v>120974942</v>
      </c>
      <c r="C51" s="1019">
        <v>120611613</v>
      </c>
      <c r="D51" s="1019">
        <v>0</v>
      </c>
      <c r="E51" s="1019">
        <v>0</v>
      </c>
      <c r="F51" s="1019">
        <v>0</v>
      </c>
      <c r="G51" s="1019">
        <v>0</v>
      </c>
    </row>
    <row r="52" spans="1:7">
      <c r="B52" s="688"/>
      <c r="C52" s="688"/>
      <c r="D52" s="688"/>
      <c r="E52" s="688"/>
      <c r="F52" s="688"/>
      <c r="G52" s="688"/>
    </row>
    <row r="53" spans="1:7">
      <c r="B53" s="688"/>
      <c r="C53" s="688"/>
      <c r="D53" s="688"/>
      <c r="E53" s="688"/>
      <c r="F53" s="688"/>
      <c r="G53" s="688"/>
    </row>
    <row r="54" spans="1:7">
      <c r="B54" s="688"/>
      <c r="C54" s="688"/>
      <c r="D54" s="688"/>
      <c r="E54" s="688"/>
      <c r="F54" s="688"/>
      <c r="G54" s="688"/>
    </row>
  </sheetData>
  <mergeCells count="1">
    <mergeCell ref="A32:C32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1" orientation="landscape" horizontalDpi="300" verticalDpi="300" r:id="rId1"/>
  <headerFooter alignWithMargins="0">
    <oddHeader xml:space="preserve">&amp;R&amp;"Times New Roman CE,Félkövér dőlt"&amp;12 13. melléklet a ../2024. (......) önkormányzati rendelethez&amp;"Times New Roman CE,Dőlt"
</oddHeader>
    <oddFooter>&amp;R&amp;P/&amp;N</oddFooter>
  </headerFooter>
  <rowBreaks count="2" manualBreakCount="2">
    <brk id="16" max="16383" man="1"/>
    <brk id="4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>
  <dimension ref="A2:K47"/>
  <sheetViews>
    <sheetView view="pageLayout" topLeftCell="B20" zoomScale="110" zoomScalePageLayoutView="110" workbookViewId="0">
      <selection activeCell="E28" sqref="E28"/>
    </sheetView>
  </sheetViews>
  <sheetFormatPr defaultRowHeight="12.75"/>
  <cols>
    <col min="1" max="1" width="7.1640625" customWidth="1"/>
    <col min="2" max="2" width="37.33203125" style="548" customWidth="1"/>
    <col min="3" max="3" width="16.6640625" bestFit="1" customWidth="1"/>
    <col min="4" max="4" width="13.5" customWidth="1"/>
    <col min="5" max="5" width="15.6640625" bestFit="1" customWidth="1"/>
    <col min="6" max="6" width="12.83203125" customWidth="1"/>
    <col min="7" max="7" width="13.33203125" customWidth="1"/>
    <col min="8" max="8" width="18" customWidth="1"/>
  </cols>
  <sheetData>
    <row r="2" spans="1:11" ht="15.75">
      <c r="B2" s="1397" t="s">
        <v>601</v>
      </c>
      <c r="C2" s="1397"/>
      <c r="D2" s="1397"/>
      <c r="E2" t="s">
        <v>697</v>
      </c>
      <c r="G2" t="s">
        <v>650</v>
      </c>
    </row>
    <row r="4" spans="1:11" s="546" customFormat="1" ht="24.75">
      <c r="A4" s="564"/>
      <c r="B4" s="560" t="s">
        <v>484</v>
      </c>
      <c r="C4" s="553" t="s">
        <v>453</v>
      </c>
      <c r="D4" s="553" t="s">
        <v>450</v>
      </c>
      <c r="E4" s="553" t="s">
        <v>451</v>
      </c>
      <c r="F4" s="553" t="s">
        <v>452</v>
      </c>
      <c r="G4" s="553" t="s">
        <v>696</v>
      </c>
      <c r="H4" s="554" t="s">
        <v>454</v>
      </c>
    </row>
    <row r="5" spans="1:11" s="546" customFormat="1" ht="15">
      <c r="A5" s="564">
        <v>1</v>
      </c>
      <c r="B5" s="553" t="s">
        <v>485</v>
      </c>
      <c r="C5" s="555">
        <v>191702305</v>
      </c>
      <c r="D5" s="555">
        <v>0</v>
      </c>
      <c r="E5" s="555">
        <v>0</v>
      </c>
      <c r="F5" s="555">
        <v>0</v>
      </c>
      <c r="G5" s="555">
        <v>0</v>
      </c>
      <c r="H5" s="555">
        <f>SUM(C5:G5)</f>
        <v>191702305</v>
      </c>
      <c r="I5" s="551"/>
      <c r="J5" s="551"/>
      <c r="K5" s="551"/>
    </row>
    <row r="6" spans="1:11" s="546" customFormat="1" ht="15">
      <c r="A6" s="564">
        <v>2</v>
      </c>
      <c r="B6" s="553" t="s">
        <v>486</v>
      </c>
      <c r="C6" s="555">
        <v>155628136</v>
      </c>
      <c r="D6" s="555">
        <v>1484082</v>
      </c>
      <c r="E6" s="555">
        <v>21941695</v>
      </c>
      <c r="F6" s="555">
        <v>1828467</v>
      </c>
      <c r="G6" s="555">
        <v>0</v>
      </c>
      <c r="H6" s="555">
        <f t="shared" ref="H6:H45" si="0">SUM(C6:G6)</f>
        <v>180882380</v>
      </c>
      <c r="I6" s="551"/>
      <c r="J6" s="551"/>
      <c r="K6" s="551"/>
    </row>
    <row r="7" spans="1:11" s="546" customFormat="1" ht="15">
      <c r="A7" s="564">
        <v>3</v>
      </c>
      <c r="B7" s="553" t="s">
        <v>487</v>
      </c>
      <c r="C7" s="555">
        <v>69318</v>
      </c>
      <c r="D7" s="555">
        <v>0</v>
      </c>
      <c r="E7" s="555">
        <v>0</v>
      </c>
      <c r="F7" s="555">
        <v>0</v>
      </c>
      <c r="G7" s="555">
        <v>0</v>
      </c>
      <c r="H7" s="555">
        <f t="shared" si="0"/>
        <v>69318</v>
      </c>
      <c r="I7" s="551"/>
      <c r="J7" s="551"/>
      <c r="K7" s="551"/>
    </row>
    <row r="8" spans="1:11" s="547" customFormat="1" ht="14.25">
      <c r="A8" s="565" t="s">
        <v>468</v>
      </c>
      <c r="B8" s="560" t="s">
        <v>488</v>
      </c>
      <c r="C8" s="556">
        <f t="shared" ref="C8:H8" si="1">SUM(C5:C7)</f>
        <v>347399759</v>
      </c>
      <c r="D8" s="556">
        <f t="shared" si="1"/>
        <v>1484082</v>
      </c>
      <c r="E8" s="556">
        <f t="shared" si="1"/>
        <v>21941695</v>
      </c>
      <c r="F8" s="556">
        <f t="shared" si="1"/>
        <v>1828467</v>
      </c>
      <c r="G8" s="556">
        <f t="shared" si="1"/>
        <v>0</v>
      </c>
      <c r="H8" s="556">
        <f t="shared" si="1"/>
        <v>372654003</v>
      </c>
      <c r="I8" s="552"/>
      <c r="J8" s="552"/>
      <c r="K8" s="552"/>
    </row>
    <row r="9" spans="1:11" s="546" customFormat="1" ht="15">
      <c r="A9" s="564">
        <v>4</v>
      </c>
      <c r="B9" s="553" t="s">
        <v>489</v>
      </c>
      <c r="C9" s="555">
        <v>2878322</v>
      </c>
      <c r="D9" s="555">
        <v>0</v>
      </c>
      <c r="E9" s="555">
        <v>0</v>
      </c>
      <c r="F9" s="555">
        <v>0</v>
      </c>
      <c r="G9" s="555">
        <v>0</v>
      </c>
      <c r="H9" s="555">
        <f t="shared" si="0"/>
        <v>2878322</v>
      </c>
      <c r="I9" s="551"/>
      <c r="J9" s="551"/>
      <c r="K9" s="551"/>
    </row>
    <row r="10" spans="1:11" s="546" customFormat="1" ht="15">
      <c r="A10" s="564">
        <v>5</v>
      </c>
      <c r="B10" s="553" t="s">
        <v>490</v>
      </c>
      <c r="C10" s="555">
        <v>0</v>
      </c>
      <c r="D10" s="555">
        <v>0</v>
      </c>
      <c r="E10" s="555">
        <v>0</v>
      </c>
      <c r="F10" s="555">
        <v>0</v>
      </c>
      <c r="G10" s="555">
        <v>0</v>
      </c>
      <c r="H10" s="555">
        <f t="shared" si="0"/>
        <v>0</v>
      </c>
      <c r="I10" s="551"/>
      <c r="J10" s="551"/>
      <c r="K10" s="551"/>
    </row>
    <row r="11" spans="1:11" s="547" customFormat="1" ht="15">
      <c r="A11" s="565" t="s">
        <v>469</v>
      </c>
      <c r="B11" s="560" t="s">
        <v>491</v>
      </c>
      <c r="C11" s="556">
        <v>2878322</v>
      </c>
      <c r="D11" s="556">
        <v>0</v>
      </c>
      <c r="E11" s="556">
        <v>0</v>
      </c>
      <c r="F11" s="556">
        <v>0</v>
      </c>
      <c r="G11" s="556">
        <v>0</v>
      </c>
      <c r="H11" s="555">
        <f t="shared" si="0"/>
        <v>2878322</v>
      </c>
      <c r="I11" s="552"/>
      <c r="J11" s="552"/>
      <c r="K11" s="552"/>
    </row>
    <row r="12" spans="1:11" s="546" customFormat="1" ht="15">
      <c r="A12" s="564">
        <v>6</v>
      </c>
      <c r="B12" s="553" t="s">
        <v>492</v>
      </c>
      <c r="C12" s="555">
        <v>1110102387</v>
      </c>
      <c r="D12" s="555">
        <v>241631575</v>
      </c>
      <c r="E12" s="555">
        <v>689415890</v>
      </c>
      <c r="F12" s="555">
        <v>48196778</v>
      </c>
      <c r="G12" s="555">
        <v>34028178</v>
      </c>
      <c r="H12" s="555">
        <f t="shared" si="0"/>
        <v>2123374808</v>
      </c>
      <c r="I12" s="551"/>
      <c r="J12" s="551"/>
      <c r="K12" s="551"/>
    </row>
    <row r="13" spans="1:11" s="546" customFormat="1" ht="15">
      <c r="A13" s="564">
        <v>7</v>
      </c>
      <c r="B13" s="553" t="s">
        <v>493</v>
      </c>
      <c r="C13" s="551">
        <v>153845190</v>
      </c>
      <c r="D13" s="555">
        <v>16100197</v>
      </c>
      <c r="E13" s="555">
        <v>0</v>
      </c>
      <c r="F13" s="555">
        <v>3431234</v>
      </c>
      <c r="G13" s="555">
        <v>0</v>
      </c>
      <c r="H13" s="555">
        <f t="shared" si="0"/>
        <v>173376621</v>
      </c>
      <c r="I13" s="551"/>
      <c r="J13" s="551"/>
      <c r="K13" s="551"/>
    </row>
    <row r="14" spans="1:11" s="546" customFormat="1" ht="15">
      <c r="A14" s="564">
        <v>8</v>
      </c>
      <c r="B14" s="553" t="s">
        <v>523</v>
      </c>
      <c r="C14" s="555">
        <v>233823624</v>
      </c>
      <c r="D14" s="555">
        <v>0</v>
      </c>
      <c r="E14" s="555">
        <v>38831</v>
      </c>
      <c r="F14" s="555">
        <v>0</v>
      </c>
      <c r="G14" s="555">
        <v>0</v>
      </c>
      <c r="H14" s="555">
        <f t="shared" si="0"/>
        <v>233862455</v>
      </c>
      <c r="I14" s="551"/>
      <c r="J14" s="551"/>
      <c r="K14" s="551"/>
    </row>
    <row r="15" spans="1:11" s="546" customFormat="1" ht="15">
      <c r="A15" s="564">
        <v>9</v>
      </c>
      <c r="B15" s="553" t="s">
        <v>494</v>
      </c>
      <c r="C15" s="555">
        <v>44008136</v>
      </c>
      <c r="D15" s="555">
        <v>23196</v>
      </c>
      <c r="E15" s="555"/>
      <c r="F15" s="555"/>
      <c r="G15" s="555">
        <v>16028</v>
      </c>
      <c r="H15" s="555">
        <f>SUM(C15:G15)</f>
        <v>44047360</v>
      </c>
      <c r="I15" s="551"/>
      <c r="J15" s="551"/>
      <c r="K15" s="551"/>
    </row>
    <row r="16" spans="1:11" s="547" customFormat="1" ht="14.25">
      <c r="A16" s="565" t="s">
        <v>471</v>
      </c>
      <c r="B16" s="560" t="s">
        <v>495</v>
      </c>
      <c r="C16" s="763">
        <f t="shared" ref="C16:H16" si="2">SUM(C12:C15)</f>
        <v>1541779337</v>
      </c>
      <c r="D16" s="763">
        <f t="shared" si="2"/>
        <v>257754968</v>
      </c>
      <c r="E16" s="556">
        <f t="shared" si="2"/>
        <v>689454721</v>
      </c>
      <c r="F16" s="556">
        <f t="shared" si="2"/>
        <v>51628012</v>
      </c>
      <c r="G16" s="556">
        <f t="shared" si="2"/>
        <v>34044206</v>
      </c>
      <c r="H16" s="556">
        <f t="shared" si="2"/>
        <v>2574661244</v>
      </c>
      <c r="I16" s="552"/>
      <c r="J16" s="552"/>
      <c r="K16" s="552"/>
    </row>
    <row r="17" spans="1:11" s="546" customFormat="1" ht="15.75" customHeight="1">
      <c r="A17" s="564">
        <v>10</v>
      </c>
      <c r="B17" s="553" t="s">
        <v>496</v>
      </c>
      <c r="C17" s="555">
        <v>22201886</v>
      </c>
      <c r="D17" s="555">
        <v>2112950</v>
      </c>
      <c r="E17" s="555">
        <v>101591296</v>
      </c>
      <c r="F17" s="555">
        <v>2834652</v>
      </c>
      <c r="G17" s="555">
        <v>523400</v>
      </c>
      <c r="H17" s="555">
        <f t="shared" si="0"/>
        <v>129264184</v>
      </c>
      <c r="I17" s="551"/>
      <c r="J17" s="551"/>
      <c r="K17" s="551"/>
    </row>
    <row r="18" spans="1:11" s="546" customFormat="1" ht="15">
      <c r="A18" s="564">
        <v>11</v>
      </c>
      <c r="B18" s="553" t="s">
        <v>719</v>
      </c>
      <c r="C18" s="555">
        <v>140331088</v>
      </c>
      <c r="D18" s="555">
        <v>15638011</v>
      </c>
      <c r="E18" s="555">
        <v>29662084</v>
      </c>
      <c r="F18" s="555">
        <v>13595211</v>
      </c>
      <c r="G18" s="555">
        <v>791126</v>
      </c>
      <c r="H18" s="555">
        <f t="shared" si="0"/>
        <v>200017520</v>
      </c>
      <c r="I18" s="551"/>
      <c r="J18" s="551"/>
      <c r="K18" s="551"/>
    </row>
    <row r="19" spans="1:11" s="546" customFormat="1" ht="15">
      <c r="A19" s="564">
        <v>12</v>
      </c>
      <c r="B19" s="553" t="s">
        <v>502</v>
      </c>
      <c r="C19" s="555">
        <v>28457746</v>
      </c>
      <c r="D19" s="555">
        <v>699538</v>
      </c>
      <c r="E19" s="555">
        <v>0</v>
      </c>
      <c r="F19" s="555">
        <v>440381</v>
      </c>
      <c r="G19" s="555">
        <v>0</v>
      </c>
      <c r="H19" s="555">
        <f t="shared" si="0"/>
        <v>29597665</v>
      </c>
      <c r="I19" s="551"/>
      <c r="J19" s="551"/>
      <c r="K19" s="551"/>
    </row>
    <row r="20" spans="1:11" s="546" customFormat="1" ht="15">
      <c r="A20" s="564">
        <v>13</v>
      </c>
      <c r="B20" s="553" t="s">
        <v>499</v>
      </c>
      <c r="C20" s="555"/>
      <c r="D20" s="555">
        <v>0</v>
      </c>
      <c r="E20" s="555">
        <v>0</v>
      </c>
      <c r="F20" s="555">
        <v>0</v>
      </c>
      <c r="G20" s="555">
        <v>0</v>
      </c>
      <c r="H20" s="555">
        <f t="shared" si="0"/>
        <v>0</v>
      </c>
      <c r="I20" s="551"/>
      <c r="J20" s="551"/>
      <c r="K20" s="551"/>
    </row>
    <row r="21" spans="1:11" s="547" customFormat="1" ht="14.25">
      <c r="A21" s="565" t="s">
        <v>472</v>
      </c>
      <c r="B21" s="560" t="s">
        <v>500</v>
      </c>
      <c r="C21" s="556">
        <f t="shared" ref="C21:H21" si="3">SUM(C17:C20)</f>
        <v>190990720</v>
      </c>
      <c r="D21" s="556">
        <f t="shared" si="3"/>
        <v>18450499</v>
      </c>
      <c r="E21" s="556">
        <f t="shared" si="3"/>
        <v>131253380</v>
      </c>
      <c r="F21" s="556">
        <f t="shared" si="3"/>
        <v>16870244</v>
      </c>
      <c r="G21" s="556">
        <f t="shared" si="3"/>
        <v>1314526</v>
      </c>
      <c r="H21" s="556">
        <f t="shared" si="3"/>
        <v>358879369</v>
      </c>
      <c r="I21" s="552"/>
      <c r="J21" s="552"/>
      <c r="K21" s="552"/>
    </row>
    <row r="22" spans="1:11" s="546" customFormat="1" ht="15">
      <c r="A22" s="564">
        <v>14</v>
      </c>
      <c r="B22" s="553" t="s">
        <v>501</v>
      </c>
      <c r="C22" s="555">
        <v>229540336</v>
      </c>
      <c r="D22" s="555">
        <v>186373800</v>
      </c>
      <c r="E22" s="555">
        <v>466945150</v>
      </c>
      <c r="F22" s="555">
        <v>24139549</v>
      </c>
      <c r="G22" s="555">
        <v>28120326</v>
      </c>
      <c r="H22" s="555">
        <f t="shared" si="0"/>
        <v>935119161</v>
      </c>
      <c r="I22" s="551"/>
      <c r="J22" s="551"/>
      <c r="K22" s="551"/>
    </row>
    <row r="23" spans="1:11" s="546" customFormat="1" ht="15">
      <c r="A23" s="564">
        <v>15</v>
      </c>
      <c r="B23" s="553" t="s">
        <v>497</v>
      </c>
      <c r="C23" s="555">
        <v>46760722</v>
      </c>
      <c r="D23" s="555">
        <v>21450614</v>
      </c>
      <c r="E23" s="555">
        <v>16330862</v>
      </c>
      <c r="F23" s="555">
        <v>6701503</v>
      </c>
      <c r="G23" s="555">
        <v>1435715</v>
      </c>
      <c r="H23" s="555">
        <f t="shared" si="0"/>
        <v>92679416</v>
      </c>
      <c r="I23" s="551"/>
      <c r="J23" s="551"/>
      <c r="K23" s="551"/>
    </row>
    <row r="24" spans="1:11" s="546" customFormat="1" ht="15">
      <c r="A24" s="564">
        <v>16</v>
      </c>
      <c r="B24" s="553" t="s">
        <v>498</v>
      </c>
      <c r="C24" s="555">
        <v>32795534</v>
      </c>
      <c r="D24" s="555">
        <v>30705624</v>
      </c>
      <c r="E24" s="555">
        <v>73603693</v>
      </c>
      <c r="F24" s="555">
        <v>4130291</v>
      </c>
      <c r="G24" s="555">
        <v>3883762</v>
      </c>
      <c r="H24" s="555">
        <f t="shared" si="0"/>
        <v>145118904</v>
      </c>
      <c r="I24" s="551"/>
      <c r="J24" s="551"/>
      <c r="K24" s="551"/>
    </row>
    <row r="25" spans="1:11" s="547" customFormat="1" ht="14.25">
      <c r="A25" s="565" t="s">
        <v>503</v>
      </c>
      <c r="B25" s="560" t="s">
        <v>504</v>
      </c>
      <c r="C25" s="556">
        <f t="shared" ref="C25:H25" si="4">SUM(C22:C24)</f>
        <v>309096592</v>
      </c>
      <c r="D25" s="763">
        <f t="shared" si="4"/>
        <v>238530038</v>
      </c>
      <c r="E25" s="556">
        <f t="shared" si="4"/>
        <v>556879705</v>
      </c>
      <c r="F25" s="556">
        <f t="shared" si="4"/>
        <v>34971343</v>
      </c>
      <c r="G25" s="556">
        <f t="shared" si="4"/>
        <v>33439803</v>
      </c>
      <c r="H25" s="556">
        <f t="shared" si="4"/>
        <v>1172917481</v>
      </c>
      <c r="I25" s="552"/>
      <c r="J25" s="552"/>
      <c r="K25" s="552"/>
    </row>
    <row r="26" spans="1:11" s="547" customFormat="1" ht="14.25">
      <c r="A26" s="565" t="s">
        <v>505</v>
      </c>
      <c r="B26" s="560" t="s">
        <v>511</v>
      </c>
      <c r="C26" s="556">
        <v>270723982</v>
      </c>
      <c r="D26" s="556">
        <v>434257</v>
      </c>
      <c r="E26" s="556">
        <v>8275287</v>
      </c>
      <c r="F26" s="556">
        <v>0</v>
      </c>
      <c r="G26" s="556">
        <v>141727</v>
      </c>
      <c r="H26" s="556">
        <f t="shared" si="0"/>
        <v>279575253</v>
      </c>
      <c r="I26" s="552"/>
      <c r="J26" s="552"/>
      <c r="K26" s="552"/>
    </row>
    <row r="27" spans="1:11" s="547" customFormat="1" ht="14.25">
      <c r="A27" s="565" t="s">
        <v>506</v>
      </c>
      <c r="B27" s="560" t="s">
        <v>512</v>
      </c>
      <c r="C27" s="556">
        <v>1259517998</v>
      </c>
      <c r="D27" s="556">
        <v>3520156</v>
      </c>
      <c r="E27" s="556">
        <v>26450111</v>
      </c>
      <c r="F27" s="556">
        <v>2503442</v>
      </c>
      <c r="G27" s="556">
        <v>317871</v>
      </c>
      <c r="H27" s="556">
        <f t="shared" si="0"/>
        <v>1292309578</v>
      </c>
      <c r="I27" s="552"/>
      <c r="J27" s="552"/>
      <c r="K27" s="552"/>
    </row>
    <row r="28" spans="1:11" s="547" customFormat="1" ht="14.25">
      <c r="A28" s="565" t="s">
        <v>470</v>
      </c>
      <c r="B28" s="560" t="s">
        <v>513</v>
      </c>
      <c r="C28" s="763">
        <f t="shared" ref="C28:H28" si="5">SUM(C8+C11+C16-C21-C25-C26-C27)</f>
        <v>-138271874</v>
      </c>
      <c r="D28" s="763">
        <f t="shared" si="5"/>
        <v>-1695900</v>
      </c>
      <c r="E28" s="556">
        <f t="shared" si="5"/>
        <v>-11462067</v>
      </c>
      <c r="F28" s="556">
        <f t="shared" si="5"/>
        <v>-888550</v>
      </c>
      <c r="G28" s="556">
        <f t="shared" si="5"/>
        <v>-1169721</v>
      </c>
      <c r="H28" s="556">
        <f t="shared" si="5"/>
        <v>-153488112</v>
      </c>
      <c r="I28" s="552"/>
      <c r="J28" s="552"/>
      <c r="K28" s="552"/>
    </row>
    <row r="29" spans="1:11" s="546" customFormat="1" ht="15">
      <c r="A29" s="564">
        <v>18</v>
      </c>
      <c r="B29" s="553" t="s">
        <v>660</v>
      </c>
      <c r="C29" s="771">
        <v>0</v>
      </c>
      <c r="D29" s="555">
        <v>0</v>
      </c>
      <c r="E29" s="555">
        <v>0</v>
      </c>
      <c r="F29" s="555">
        <v>0</v>
      </c>
      <c r="G29" s="555">
        <v>0</v>
      </c>
      <c r="H29" s="555">
        <f>SUM(C29:G29)</f>
        <v>0</v>
      </c>
      <c r="I29" s="551"/>
      <c r="J29" s="551"/>
      <c r="K29" s="551"/>
    </row>
    <row r="30" spans="1:11" s="546" customFormat="1" ht="15">
      <c r="A30" s="564">
        <v>18</v>
      </c>
      <c r="B30" s="553" t="s">
        <v>514</v>
      </c>
      <c r="C30" s="555">
        <v>0</v>
      </c>
      <c r="D30" s="555">
        <v>0</v>
      </c>
      <c r="E30" s="555">
        <v>0</v>
      </c>
      <c r="F30" s="555">
        <v>0</v>
      </c>
      <c r="G30" s="555">
        <v>0</v>
      </c>
      <c r="H30" s="555">
        <f t="shared" si="0"/>
        <v>0</v>
      </c>
      <c r="I30" s="551"/>
      <c r="J30" s="551"/>
      <c r="K30" s="551"/>
    </row>
    <row r="31" spans="1:11" s="546" customFormat="1" ht="15">
      <c r="A31" s="564">
        <v>20</v>
      </c>
      <c r="B31" s="709" t="s">
        <v>698</v>
      </c>
      <c r="C31" s="555">
        <v>22425</v>
      </c>
      <c r="D31" s="555">
        <v>1</v>
      </c>
      <c r="E31" s="555">
        <v>0</v>
      </c>
      <c r="F31" s="555">
        <v>1</v>
      </c>
      <c r="G31" s="555">
        <v>0</v>
      </c>
      <c r="H31" s="555">
        <f t="shared" si="0"/>
        <v>22427</v>
      </c>
      <c r="I31" s="551"/>
      <c r="J31" s="551"/>
      <c r="K31" s="551"/>
    </row>
    <row r="32" spans="1:11" s="546" customFormat="1" ht="15">
      <c r="A32" s="564">
        <v>21</v>
      </c>
      <c r="B32" s="553" t="s">
        <v>729</v>
      </c>
      <c r="C32" s="555">
        <v>0</v>
      </c>
      <c r="D32" s="555">
        <v>0</v>
      </c>
      <c r="E32" s="555">
        <v>0</v>
      </c>
      <c r="F32" s="555">
        <v>0</v>
      </c>
      <c r="G32" s="555">
        <v>0</v>
      </c>
      <c r="H32" s="555">
        <f t="shared" si="0"/>
        <v>0</v>
      </c>
      <c r="I32" s="551"/>
      <c r="J32" s="551"/>
      <c r="K32" s="551"/>
    </row>
    <row r="33" spans="1:11" s="546" customFormat="1" ht="15">
      <c r="A33" s="564" t="s">
        <v>694</v>
      </c>
      <c r="B33" s="566" t="s">
        <v>515</v>
      </c>
      <c r="C33" s="555">
        <v>0</v>
      </c>
      <c r="D33" s="555">
        <v>0</v>
      </c>
      <c r="E33" s="555">
        <v>0</v>
      </c>
      <c r="F33" s="555">
        <v>0</v>
      </c>
      <c r="G33" s="555">
        <v>0</v>
      </c>
      <c r="H33" s="555">
        <f t="shared" si="0"/>
        <v>0</v>
      </c>
      <c r="I33" s="551"/>
      <c r="J33" s="551"/>
      <c r="K33" s="551"/>
    </row>
    <row r="34" spans="1:11" s="547" customFormat="1" ht="14.25">
      <c r="A34" s="565" t="s">
        <v>507</v>
      </c>
      <c r="B34" s="560" t="s">
        <v>516</v>
      </c>
      <c r="C34" s="556">
        <f t="shared" ref="C34:H34" si="6">SUM(C29:C33)</f>
        <v>22425</v>
      </c>
      <c r="D34" s="556">
        <f t="shared" si="6"/>
        <v>1</v>
      </c>
      <c r="E34" s="556">
        <f t="shared" si="6"/>
        <v>0</v>
      </c>
      <c r="F34" s="556">
        <v>0</v>
      </c>
      <c r="G34" s="556">
        <f t="shared" si="6"/>
        <v>0</v>
      </c>
      <c r="H34" s="556">
        <f t="shared" si="6"/>
        <v>22427</v>
      </c>
      <c r="I34" s="552"/>
      <c r="J34" s="552"/>
      <c r="K34" s="552"/>
    </row>
    <row r="35" spans="1:11" s="546" customFormat="1" ht="15">
      <c r="A35" s="564">
        <v>22</v>
      </c>
      <c r="B35" s="548" t="s">
        <v>629</v>
      </c>
      <c r="C35" s="555">
        <v>0</v>
      </c>
      <c r="D35" s="555">
        <v>0</v>
      </c>
      <c r="E35" s="555">
        <v>0</v>
      </c>
      <c r="F35" s="555">
        <v>0</v>
      </c>
      <c r="G35" s="555">
        <v>0</v>
      </c>
      <c r="H35" s="555">
        <f t="shared" si="0"/>
        <v>0</v>
      </c>
      <c r="I35" s="551"/>
      <c r="J35" s="551"/>
      <c r="K35" s="551"/>
    </row>
    <row r="36" spans="1:11" s="546" customFormat="1" ht="15">
      <c r="A36" s="564">
        <v>24</v>
      </c>
      <c r="B36" s="553" t="s">
        <v>517</v>
      </c>
      <c r="C36" s="555">
        <v>1404480</v>
      </c>
      <c r="D36" s="555">
        <v>0</v>
      </c>
      <c r="E36" s="555">
        <v>0</v>
      </c>
      <c r="F36" s="555">
        <v>0</v>
      </c>
      <c r="G36" s="555">
        <v>0</v>
      </c>
      <c r="H36" s="555">
        <f t="shared" si="0"/>
        <v>1404480</v>
      </c>
      <c r="I36" s="551"/>
      <c r="J36" s="551"/>
      <c r="K36" s="551"/>
    </row>
    <row r="37" spans="1:11" s="546" customFormat="1" ht="15">
      <c r="A37" s="564">
        <v>25</v>
      </c>
      <c r="B37" s="553" t="s">
        <v>518</v>
      </c>
      <c r="C37" s="555">
        <v>0</v>
      </c>
      <c r="D37" s="555">
        <v>0</v>
      </c>
      <c r="E37" s="555">
        <v>0</v>
      </c>
      <c r="F37" s="555">
        <v>0</v>
      </c>
      <c r="G37" s="555">
        <v>0</v>
      </c>
      <c r="H37" s="555">
        <f t="shared" si="0"/>
        <v>0</v>
      </c>
      <c r="I37" s="551"/>
      <c r="J37" s="551"/>
      <c r="K37" s="551"/>
    </row>
    <row r="38" spans="1:11" s="546" customFormat="1" ht="15">
      <c r="A38" s="564" t="s">
        <v>699</v>
      </c>
      <c r="B38" s="647" t="s">
        <v>519</v>
      </c>
      <c r="C38" s="648">
        <v>0</v>
      </c>
      <c r="D38" s="648">
        <v>0</v>
      </c>
      <c r="E38" s="648">
        <v>0</v>
      </c>
      <c r="F38" s="648">
        <v>0</v>
      </c>
      <c r="G38" s="648">
        <v>0</v>
      </c>
      <c r="H38" s="648">
        <f t="shared" si="0"/>
        <v>0</v>
      </c>
      <c r="I38" s="551"/>
      <c r="J38" s="551"/>
      <c r="K38" s="551"/>
    </row>
    <row r="39" spans="1:11" s="547" customFormat="1" ht="14.25">
      <c r="A39" s="565" t="s">
        <v>508</v>
      </c>
      <c r="B39" s="560" t="s">
        <v>520</v>
      </c>
      <c r="C39" s="556">
        <f>SUM(C35:C38)</f>
        <v>1404480</v>
      </c>
      <c r="D39" s="556">
        <f>SUM(D35:D37)</f>
        <v>0</v>
      </c>
      <c r="E39" s="556">
        <f>SUM(E35:E37)</f>
        <v>0</v>
      </c>
      <c r="F39" s="556">
        <f>SUM(F35:F37)</f>
        <v>0</v>
      </c>
      <c r="G39" s="556">
        <f>SUM(G35:G37)</f>
        <v>0</v>
      </c>
      <c r="H39" s="556">
        <f>SUM(H35:H37)</f>
        <v>1404480</v>
      </c>
      <c r="I39" s="552"/>
      <c r="J39" s="552"/>
      <c r="K39" s="552"/>
    </row>
    <row r="40" spans="1:11" s="547" customFormat="1" ht="14.25">
      <c r="A40" s="565" t="s">
        <v>473</v>
      </c>
      <c r="B40" s="560" t="s">
        <v>521</v>
      </c>
      <c r="C40" s="556">
        <f t="shared" ref="C40:H40" si="7">SUM(C34-C39)</f>
        <v>-1382055</v>
      </c>
      <c r="D40" s="556">
        <f t="shared" si="7"/>
        <v>1</v>
      </c>
      <c r="E40" s="556">
        <f t="shared" si="7"/>
        <v>0</v>
      </c>
      <c r="F40" s="556">
        <f t="shared" si="7"/>
        <v>0</v>
      </c>
      <c r="G40" s="556">
        <f t="shared" si="7"/>
        <v>0</v>
      </c>
      <c r="H40" s="556">
        <f t="shared" si="7"/>
        <v>-1382053</v>
      </c>
      <c r="I40" s="552"/>
      <c r="J40" s="552"/>
      <c r="K40" s="552"/>
    </row>
    <row r="41" spans="1:11" s="547" customFormat="1" ht="14.25">
      <c r="A41" s="565" t="s">
        <v>474</v>
      </c>
      <c r="B41" s="560" t="s">
        <v>522</v>
      </c>
      <c r="C41" s="556">
        <f t="shared" ref="C41:H41" si="8">SUM(C40,C28)</f>
        <v>-139653929</v>
      </c>
      <c r="D41" s="556">
        <f t="shared" si="8"/>
        <v>-1695899</v>
      </c>
      <c r="E41" s="556">
        <f t="shared" si="8"/>
        <v>-11462067</v>
      </c>
      <c r="F41" s="556">
        <f t="shared" si="8"/>
        <v>-888550</v>
      </c>
      <c r="G41" s="556">
        <f t="shared" si="8"/>
        <v>-1169721</v>
      </c>
      <c r="H41" s="556">
        <f t="shared" si="8"/>
        <v>-154870165</v>
      </c>
      <c r="I41" s="552"/>
      <c r="J41" s="552"/>
      <c r="K41" s="552"/>
    </row>
    <row r="42" spans="1:11" s="546" customFormat="1" ht="15">
      <c r="A42" s="564">
        <v>22</v>
      </c>
      <c r="B42" s="553" t="s">
        <v>523</v>
      </c>
      <c r="C42" s="555">
        <v>0</v>
      </c>
      <c r="D42" s="555">
        <v>0</v>
      </c>
      <c r="E42" s="555">
        <v>0</v>
      </c>
      <c r="F42" s="555">
        <v>0</v>
      </c>
      <c r="G42" s="555">
        <v>0</v>
      </c>
      <c r="H42" s="555">
        <f t="shared" si="0"/>
        <v>0</v>
      </c>
      <c r="I42" s="551"/>
      <c r="J42" s="551"/>
      <c r="K42" s="551"/>
    </row>
    <row r="43" spans="1:11" s="546" customFormat="1" ht="15">
      <c r="A43" s="564">
        <v>23</v>
      </c>
      <c r="B43" s="553" t="s">
        <v>524</v>
      </c>
      <c r="C43" s="555">
        <v>0</v>
      </c>
      <c r="D43" s="555">
        <v>0</v>
      </c>
      <c r="E43" s="555">
        <v>0</v>
      </c>
      <c r="F43" s="555">
        <v>0</v>
      </c>
      <c r="G43" s="555">
        <v>0</v>
      </c>
      <c r="H43" s="555">
        <f t="shared" si="0"/>
        <v>0</v>
      </c>
      <c r="I43" s="551"/>
      <c r="J43" s="551"/>
      <c r="K43" s="551"/>
    </row>
    <row r="44" spans="1:11" s="547" customFormat="1" ht="14.25">
      <c r="A44" s="565" t="s">
        <v>509</v>
      </c>
      <c r="B44" s="560" t="s">
        <v>525</v>
      </c>
      <c r="C44" s="556">
        <f t="shared" ref="C44:H44" si="9">SUM(C42:C43)</f>
        <v>0</v>
      </c>
      <c r="D44" s="556">
        <f t="shared" si="9"/>
        <v>0</v>
      </c>
      <c r="E44" s="556">
        <f t="shared" si="9"/>
        <v>0</v>
      </c>
      <c r="F44" s="556">
        <f t="shared" si="9"/>
        <v>0</v>
      </c>
      <c r="G44" s="556">
        <f t="shared" si="9"/>
        <v>0</v>
      </c>
      <c r="H44" s="556">
        <f t="shared" si="9"/>
        <v>0</v>
      </c>
      <c r="I44" s="552"/>
      <c r="J44" s="552"/>
      <c r="K44" s="552"/>
    </row>
    <row r="45" spans="1:11" s="547" customFormat="1" ht="15">
      <c r="A45" s="565" t="s">
        <v>510</v>
      </c>
      <c r="B45" s="560" t="s">
        <v>526</v>
      </c>
      <c r="C45" s="556">
        <v>0</v>
      </c>
      <c r="D45" s="555">
        <v>0</v>
      </c>
      <c r="E45" s="555">
        <v>0</v>
      </c>
      <c r="F45" s="555">
        <v>0</v>
      </c>
      <c r="G45" s="555">
        <v>0</v>
      </c>
      <c r="H45" s="555">
        <f t="shared" si="0"/>
        <v>0</v>
      </c>
      <c r="I45" s="552"/>
      <c r="J45" s="552"/>
      <c r="K45" s="552"/>
    </row>
    <row r="46" spans="1:11" s="547" customFormat="1" ht="14.25">
      <c r="A46" s="565" t="s">
        <v>479</v>
      </c>
      <c r="B46" s="560" t="s">
        <v>528</v>
      </c>
      <c r="C46" s="556">
        <f t="shared" ref="C46:H46" si="10">SUM(C44-C45)</f>
        <v>0</v>
      </c>
      <c r="D46" s="556">
        <f t="shared" si="10"/>
        <v>0</v>
      </c>
      <c r="E46" s="556">
        <f t="shared" si="10"/>
        <v>0</v>
      </c>
      <c r="F46" s="556">
        <f t="shared" si="10"/>
        <v>0</v>
      </c>
      <c r="G46" s="556">
        <f t="shared" si="10"/>
        <v>0</v>
      </c>
      <c r="H46" s="556">
        <f t="shared" si="10"/>
        <v>0</v>
      </c>
      <c r="I46" s="552"/>
      <c r="J46" s="552"/>
      <c r="K46" s="552"/>
    </row>
    <row r="47" spans="1:11" s="547" customFormat="1" ht="14.25">
      <c r="A47" s="565" t="s">
        <v>480</v>
      </c>
      <c r="B47" s="560" t="s">
        <v>527</v>
      </c>
      <c r="C47" s="556">
        <f t="shared" ref="C47:H47" si="11">SUM(C41+C46)</f>
        <v>-139653929</v>
      </c>
      <c r="D47" s="556">
        <f t="shared" si="11"/>
        <v>-1695899</v>
      </c>
      <c r="E47" s="556">
        <f t="shared" si="11"/>
        <v>-11462067</v>
      </c>
      <c r="F47" s="556">
        <f t="shared" si="11"/>
        <v>-888550</v>
      </c>
      <c r="G47" s="556">
        <f t="shared" si="11"/>
        <v>-1169721</v>
      </c>
      <c r="H47" s="556">
        <f t="shared" si="11"/>
        <v>-154870165</v>
      </c>
      <c r="I47" s="552"/>
      <c r="J47" s="552"/>
      <c r="K47" s="55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&amp;C&amp;"Times New Roman CE,Félkövér"LÉTAVÉRTES VÁROSI ÖNKORMÁNYZAT
2023. ÉVI ZÁRSZÁMADÁS&amp;R
14.sz. melléklet a .../2024.(.....) önkormányzati rendelethez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K11" sqref="K11"/>
    </sheetView>
  </sheetViews>
  <sheetFormatPr defaultRowHeight="15"/>
  <cols>
    <col min="1" max="1" width="9.33203125" style="791"/>
    <col min="2" max="2" width="56.6640625" style="546" customWidth="1"/>
    <col min="3" max="3" width="14.1640625" style="546" customWidth="1"/>
    <col min="4" max="5" width="12.1640625" style="546" customWidth="1"/>
    <col min="6" max="6" width="10.5" style="546" customWidth="1"/>
    <col min="7" max="7" width="11" style="546" customWidth="1"/>
    <col min="8" max="8" width="16.33203125" style="546" customWidth="1"/>
    <col min="9" max="9" width="17" style="546" customWidth="1"/>
    <col min="10" max="16384" width="9.33203125" style="546"/>
  </cols>
  <sheetData>
    <row r="1" spans="1:9" s="662" customFormat="1" ht="15.75">
      <c r="A1" s="790"/>
      <c r="B1" s="689" t="s">
        <v>669</v>
      </c>
    </row>
    <row r="2" spans="1:9" s="662" customFormat="1" ht="15.75">
      <c r="A2" s="790"/>
      <c r="B2" s="689"/>
    </row>
    <row r="3" spans="1:9" s="662" customFormat="1" ht="15.75">
      <c r="A3" s="790"/>
      <c r="B3" s="1339" t="s">
        <v>950</v>
      </c>
    </row>
    <row r="4" spans="1:9" s="662" customFormat="1" ht="15.75">
      <c r="A4" s="790"/>
    </row>
    <row r="5" spans="1:9" s="662" customFormat="1" ht="15.75">
      <c r="A5" s="790"/>
      <c r="B5" s="689" t="s">
        <v>670</v>
      </c>
      <c r="C5" s="826" t="s">
        <v>687</v>
      </c>
      <c r="D5" s="826" t="s">
        <v>688</v>
      </c>
      <c r="E5" s="826" t="s">
        <v>451</v>
      </c>
      <c r="F5" s="826" t="s">
        <v>452</v>
      </c>
      <c r="G5" s="825" t="s">
        <v>689</v>
      </c>
      <c r="H5" s="825" t="s">
        <v>690</v>
      </c>
    </row>
    <row r="6" spans="1:9">
      <c r="A6" s="793" t="s">
        <v>119</v>
      </c>
      <c r="B6" s="796" t="s">
        <v>672</v>
      </c>
      <c r="C6" s="800">
        <v>3766800</v>
      </c>
      <c r="D6" s="801">
        <v>5700</v>
      </c>
      <c r="E6" s="801">
        <v>2417635</v>
      </c>
      <c r="F6" s="801">
        <v>341365</v>
      </c>
      <c r="G6" s="1019">
        <v>65330</v>
      </c>
      <c r="H6" s="802">
        <f>SUM(C6:G6)</f>
        <v>6596830</v>
      </c>
    </row>
    <row r="7" spans="1:9">
      <c r="A7" s="794" t="s">
        <v>123</v>
      </c>
      <c r="B7" s="797" t="s">
        <v>671</v>
      </c>
      <c r="C7" s="803">
        <v>860927283</v>
      </c>
      <c r="D7" s="804">
        <v>1047140</v>
      </c>
      <c r="E7" s="804">
        <v>1085010</v>
      </c>
      <c r="F7" s="804">
        <v>1043859</v>
      </c>
      <c r="G7" s="1019">
        <v>1072327</v>
      </c>
      <c r="H7" s="805">
        <f>SUM(C7:G7)</f>
        <v>865175619</v>
      </c>
    </row>
    <row r="8" spans="1:9" s="547" customFormat="1">
      <c r="A8" s="793" t="s">
        <v>124</v>
      </c>
      <c r="B8" s="798" t="s">
        <v>681</v>
      </c>
      <c r="C8" s="806">
        <f t="shared" ref="C8:H8" si="0">SUM(C6:C7)</f>
        <v>864694083</v>
      </c>
      <c r="D8" s="807">
        <f t="shared" si="0"/>
        <v>1052840</v>
      </c>
      <c r="E8" s="807">
        <f t="shared" si="0"/>
        <v>3502645</v>
      </c>
      <c r="F8" s="807">
        <f t="shared" si="0"/>
        <v>1385224</v>
      </c>
      <c r="G8" s="807">
        <f t="shared" si="0"/>
        <v>1137657</v>
      </c>
      <c r="H8" s="816">
        <f t="shared" si="0"/>
        <v>871772449</v>
      </c>
      <c r="I8" s="552"/>
    </row>
    <row r="9" spans="1:9">
      <c r="A9" s="794" t="s">
        <v>125</v>
      </c>
      <c r="B9" s="797" t="s">
        <v>717</v>
      </c>
      <c r="C9" s="803">
        <v>-2137662467</v>
      </c>
      <c r="D9" s="804">
        <v>-258429927</v>
      </c>
      <c r="E9" s="808">
        <v>-719235422</v>
      </c>
      <c r="F9" s="804">
        <v>-54365158</v>
      </c>
      <c r="G9" s="804">
        <v>-34809264</v>
      </c>
      <c r="H9" s="805">
        <f t="shared" ref="H9:H18" si="1">SUM(C9:G9)</f>
        <v>-3204502238</v>
      </c>
    </row>
    <row r="10" spans="1:9">
      <c r="A10" s="793" t="s">
        <v>627</v>
      </c>
      <c r="B10" s="797" t="s">
        <v>718</v>
      </c>
      <c r="C10" s="803">
        <v>2527184544</v>
      </c>
      <c r="D10" s="804">
        <v>260288110</v>
      </c>
      <c r="E10" s="804">
        <v>721577291</v>
      </c>
      <c r="F10" s="804">
        <v>54871103</v>
      </c>
      <c r="G10" s="804">
        <v>35181863</v>
      </c>
      <c r="H10" s="805">
        <f t="shared" si="1"/>
        <v>3599102911</v>
      </c>
    </row>
    <row r="11" spans="1:9" ht="30">
      <c r="A11" s="794" t="s">
        <v>676</v>
      </c>
      <c r="B11" s="799" t="s">
        <v>673</v>
      </c>
      <c r="C11" s="803">
        <v>-816026981</v>
      </c>
      <c r="D11" s="804">
        <v>-1052840</v>
      </c>
      <c r="E11" s="804">
        <v>-4105424</v>
      </c>
      <c r="F11" s="804">
        <v>-1385224</v>
      </c>
      <c r="G11" s="804">
        <v>-1385224</v>
      </c>
      <c r="H11" s="805">
        <f t="shared" si="1"/>
        <v>-823955693</v>
      </c>
    </row>
    <row r="12" spans="1:9">
      <c r="A12" s="793" t="s">
        <v>677</v>
      </c>
      <c r="B12" s="997" t="s">
        <v>786</v>
      </c>
      <c r="C12" s="803"/>
      <c r="D12" s="804"/>
      <c r="E12" s="804">
        <v>0</v>
      </c>
      <c r="F12" s="804">
        <v>0</v>
      </c>
      <c r="G12" s="804">
        <v>0</v>
      </c>
      <c r="H12" s="805">
        <f t="shared" si="1"/>
        <v>0</v>
      </c>
    </row>
    <row r="13" spans="1:9">
      <c r="A13" s="794" t="s">
        <v>678</v>
      </c>
      <c r="B13" s="799" t="s">
        <v>787</v>
      </c>
      <c r="C13" s="803">
        <v>359000</v>
      </c>
      <c r="D13" s="804"/>
      <c r="E13" s="804">
        <v>0</v>
      </c>
      <c r="F13" s="804">
        <v>0</v>
      </c>
      <c r="G13" s="804">
        <v>0</v>
      </c>
      <c r="H13" s="805">
        <f t="shared" si="1"/>
        <v>359000</v>
      </c>
    </row>
    <row r="14" spans="1:9" ht="30">
      <c r="A14" s="793" t="s">
        <v>679</v>
      </c>
      <c r="B14" s="799" t="s">
        <v>674</v>
      </c>
      <c r="C14" s="803">
        <v>94786</v>
      </c>
      <c r="D14" s="804">
        <v>186360</v>
      </c>
      <c r="E14" s="804">
        <v>-51270</v>
      </c>
      <c r="F14" s="804">
        <v>12920</v>
      </c>
      <c r="G14" s="804">
        <v>0</v>
      </c>
      <c r="H14" s="805">
        <f t="shared" si="1"/>
        <v>242796</v>
      </c>
    </row>
    <row r="15" spans="1:9">
      <c r="A15" s="793" t="s">
        <v>680</v>
      </c>
      <c r="B15" s="799" t="s">
        <v>827</v>
      </c>
      <c r="C15" s="803">
        <v>-46470</v>
      </c>
      <c r="D15" s="804"/>
      <c r="E15" s="804">
        <v>-123319</v>
      </c>
      <c r="F15" s="804">
        <v>0</v>
      </c>
      <c r="G15" s="804"/>
      <c r="H15" s="805">
        <v>131969</v>
      </c>
    </row>
    <row r="16" spans="1:9">
      <c r="A16" s="793" t="s">
        <v>683</v>
      </c>
      <c r="B16" s="797" t="s">
        <v>675</v>
      </c>
      <c r="C16" s="803">
        <v>-2671688</v>
      </c>
      <c r="D16" s="804">
        <v>0</v>
      </c>
      <c r="E16" s="804">
        <v>41000</v>
      </c>
      <c r="F16" s="804">
        <v>0</v>
      </c>
      <c r="G16" s="804">
        <v>0</v>
      </c>
      <c r="H16" s="805">
        <f t="shared" si="1"/>
        <v>-2630688</v>
      </c>
    </row>
    <row r="17" spans="1:8" ht="30">
      <c r="A17" s="793" t="s">
        <v>684</v>
      </c>
      <c r="B17" s="799" t="s">
        <v>730</v>
      </c>
      <c r="C17" s="803">
        <v>-78453</v>
      </c>
      <c r="D17" s="804">
        <v>0</v>
      </c>
      <c r="E17" s="804">
        <v>0</v>
      </c>
      <c r="F17" s="804">
        <v>0</v>
      </c>
      <c r="G17" s="804">
        <v>0</v>
      </c>
      <c r="H17" s="805">
        <f t="shared" si="1"/>
        <v>-78453</v>
      </c>
    </row>
    <row r="18" spans="1:8" ht="30">
      <c r="A18" s="793" t="s">
        <v>866</v>
      </c>
      <c r="B18" s="799" t="s">
        <v>731</v>
      </c>
      <c r="C18" s="803">
        <v>168120</v>
      </c>
      <c r="D18" s="804">
        <v>0</v>
      </c>
      <c r="E18" s="804">
        <v>0</v>
      </c>
      <c r="F18" s="804">
        <v>0</v>
      </c>
      <c r="G18" s="804">
        <v>0</v>
      </c>
      <c r="H18" s="805">
        <f t="shared" si="1"/>
        <v>168120</v>
      </c>
    </row>
    <row r="19" spans="1:8" ht="30">
      <c r="A19" s="793" t="s">
        <v>824</v>
      </c>
      <c r="B19" s="799" t="s">
        <v>868</v>
      </c>
      <c r="C19" s="803">
        <v>4865957</v>
      </c>
      <c r="D19" s="1071"/>
      <c r="E19" s="1071"/>
      <c r="F19" s="1071"/>
      <c r="G19" s="1071"/>
      <c r="H19" s="1072"/>
    </row>
    <row r="20" spans="1:8" s="547" customFormat="1">
      <c r="A20" s="793" t="s">
        <v>825</v>
      </c>
      <c r="B20" s="798" t="s">
        <v>682</v>
      </c>
      <c r="C20" s="806">
        <f>SUM(C9+C10+C11-C12-C13-C14-C15-C16-C17-C18-C19)</f>
        <v>-429196156</v>
      </c>
      <c r="D20" s="806">
        <f>SUM(D9+D10+D11-D12-D13-D14-D16-D17-D18-D15)</f>
        <v>618983</v>
      </c>
      <c r="E20" s="806">
        <f>SUM(E9+E10+E11-E12-E13-E14-E15-E16-E17-E18)</f>
        <v>-1629966</v>
      </c>
      <c r="F20" s="806">
        <f>SUM(F9+F10+F11-F12-F13-F14-F16-F17-F18)</f>
        <v>-892199</v>
      </c>
      <c r="G20" s="806">
        <f>SUM(G9+G10+G11-G12-G13-G14-G16-G17-G18)</f>
        <v>-1012625</v>
      </c>
      <c r="H20" s="806">
        <f>SUM(H9+H10+H11-H12-H13-H14-H16-H17-H18-H15)</f>
        <v>-427547764</v>
      </c>
    </row>
    <row r="21" spans="1:8" s="547" customFormat="1">
      <c r="A21" s="793" t="s">
        <v>826</v>
      </c>
      <c r="B21" s="821" t="s">
        <v>685</v>
      </c>
      <c r="C21" s="822">
        <f t="shared" ref="C21:H21" si="2">SUM(C20,C8)</f>
        <v>435497927</v>
      </c>
      <c r="D21" s="823">
        <f t="shared" si="2"/>
        <v>1671823</v>
      </c>
      <c r="E21" s="823">
        <f t="shared" si="2"/>
        <v>1872679</v>
      </c>
      <c r="F21" s="823">
        <f t="shared" si="2"/>
        <v>493025</v>
      </c>
      <c r="G21" s="823">
        <f t="shared" si="2"/>
        <v>125032</v>
      </c>
      <c r="H21" s="824">
        <f t="shared" si="2"/>
        <v>444224685</v>
      </c>
    </row>
    <row r="22" spans="1:8" s="795" customFormat="1">
      <c r="A22" s="793" t="s">
        <v>867</v>
      </c>
      <c r="B22" s="817" t="s">
        <v>686</v>
      </c>
      <c r="C22" s="818">
        <v>435497927</v>
      </c>
      <c r="D22" s="819">
        <v>1671823</v>
      </c>
      <c r="E22" s="819">
        <v>1872679</v>
      </c>
      <c r="F22" s="819">
        <v>493025</v>
      </c>
      <c r="G22" s="819">
        <v>360134</v>
      </c>
      <c r="H22" s="820">
        <f>SUM(C22:G22)</f>
        <v>439895588</v>
      </c>
    </row>
    <row r="23" spans="1:8">
      <c r="A23" s="79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&amp;R15.sz.melléklet a ../2024. (..) önkormányzati rendelethez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A185"/>
  <sheetViews>
    <sheetView topLeftCell="A112" workbookViewId="0">
      <selection activeCell="K142" sqref="K142"/>
    </sheetView>
  </sheetViews>
  <sheetFormatPr defaultRowHeight="12.75"/>
  <cols>
    <col min="1" max="1" width="93.1640625" customWidth="1"/>
  </cols>
  <sheetData>
    <row r="1" spans="1:1" ht="15">
      <c r="A1" s="996" t="s">
        <v>849</v>
      </c>
    </row>
    <row r="2" spans="1:1" ht="15.75">
      <c r="A2" s="993"/>
    </row>
    <row r="3" spans="1:1" ht="31.5">
      <c r="A3" s="988" t="s">
        <v>762</v>
      </c>
    </row>
    <row r="4" spans="1:1" ht="15.75">
      <c r="A4" s="988"/>
    </row>
    <row r="5" spans="1:1" ht="15.75">
      <c r="A5" s="979" t="s">
        <v>763</v>
      </c>
    </row>
    <row r="6" spans="1:1" ht="15.75">
      <c r="A6" s="979"/>
    </row>
    <row r="7" spans="1:1" ht="39">
      <c r="A7" s="984" t="s">
        <v>829</v>
      </c>
    </row>
    <row r="8" spans="1:1" ht="25.5">
      <c r="A8" s="985" t="s">
        <v>764</v>
      </c>
    </row>
    <row r="9" spans="1:1" ht="25.5">
      <c r="A9" s="985" t="s">
        <v>765</v>
      </c>
    </row>
    <row r="10" spans="1:1" ht="38.25">
      <c r="A10" s="985" t="s">
        <v>766</v>
      </c>
    </row>
    <row r="11" spans="1:1">
      <c r="A11" s="985" t="s">
        <v>767</v>
      </c>
    </row>
    <row r="12" spans="1:1" ht="25.5">
      <c r="A12" s="985" t="s">
        <v>768</v>
      </c>
    </row>
    <row r="13" spans="1:1" ht="25.5">
      <c r="A13" s="985" t="s">
        <v>769</v>
      </c>
    </row>
    <row r="14" spans="1:1">
      <c r="A14" s="985" t="s">
        <v>770</v>
      </c>
    </row>
    <row r="15" spans="1:1">
      <c r="A15" s="985" t="s">
        <v>771</v>
      </c>
    </row>
    <row r="16" spans="1:1" ht="38.25">
      <c r="A16" s="985" t="s">
        <v>772</v>
      </c>
    </row>
    <row r="17" spans="1:1" ht="51">
      <c r="A17" s="985" t="s">
        <v>773</v>
      </c>
    </row>
    <row r="18" spans="1:1" ht="25.5">
      <c r="A18" s="985" t="s">
        <v>774</v>
      </c>
    </row>
    <row r="19" spans="1:1">
      <c r="A19" s="985" t="s">
        <v>791</v>
      </c>
    </row>
    <row r="20" spans="1:1">
      <c r="A20" s="985" t="s">
        <v>792</v>
      </c>
    </row>
    <row r="21" spans="1:1">
      <c r="A21" s="985" t="s">
        <v>793</v>
      </c>
    </row>
    <row r="22" spans="1:1">
      <c r="A22" s="985" t="s">
        <v>794</v>
      </c>
    </row>
    <row r="23" spans="1:1">
      <c r="A23" s="985" t="s">
        <v>795</v>
      </c>
    </row>
    <row r="24" spans="1:1" ht="38.25">
      <c r="A24" s="985" t="s">
        <v>775</v>
      </c>
    </row>
    <row r="25" spans="1:1" ht="25.5">
      <c r="A25" s="985" t="s">
        <v>776</v>
      </c>
    </row>
    <row r="26" spans="1:1">
      <c r="A26" s="986" t="s">
        <v>777</v>
      </c>
    </row>
    <row r="27" spans="1:1">
      <c r="A27" s="985" t="s">
        <v>869</v>
      </c>
    </row>
    <row r="28" spans="1:1">
      <c r="A28" s="987" t="s">
        <v>778</v>
      </c>
    </row>
    <row r="29" spans="1:1">
      <c r="A29" s="991" t="s">
        <v>779</v>
      </c>
    </row>
    <row r="30" spans="1:1">
      <c r="A30" s="994" t="s">
        <v>780</v>
      </c>
    </row>
    <row r="31" spans="1:1">
      <c r="A31" s="984" t="s">
        <v>781</v>
      </c>
    </row>
    <row r="32" spans="1:1">
      <c r="A32" s="985" t="s">
        <v>782</v>
      </c>
    </row>
    <row r="33" spans="1:1">
      <c r="A33" s="987" t="s">
        <v>778</v>
      </c>
    </row>
    <row r="34" spans="1:1">
      <c r="A34" s="990" t="s">
        <v>779</v>
      </c>
    </row>
    <row r="35" spans="1:1">
      <c r="A35" s="995" t="s">
        <v>780</v>
      </c>
    </row>
    <row r="38" spans="1:1" ht="15">
      <c r="A38" s="996" t="s">
        <v>828</v>
      </c>
    </row>
    <row r="39" spans="1:1" ht="15.75">
      <c r="A39" s="992"/>
    </row>
    <row r="40" spans="1:1" ht="31.5">
      <c r="A40" s="989" t="s">
        <v>783</v>
      </c>
    </row>
    <row r="41" spans="1:1" ht="15.75">
      <c r="A41" s="989"/>
    </row>
    <row r="42" spans="1:1" ht="15.75">
      <c r="A42" s="978" t="s">
        <v>763</v>
      </c>
    </row>
    <row r="43" spans="1:1" ht="15.75">
      <c r="A43" s="978"/>
    </row>
    <row r="44" spans="1:1" ht="39">
      <c r="A44" s="980" t="s">
        <v>831</v>
      </c>
    </row>
    <row r="45" spans="1:1" ht="25.5">
      <c r="A45" s="981" t="s">
        <v>764</v>
      </c>
    </row>
    <row r="46" spans="1:1" ht="25.5">
      <c r="A46" s="981" t="s">
        <v>765</v>
      </c>
    </row>
    <row r="47" spans="1:1" ht="38.25">
      <c r="A47" s="981" t="s">
        <v>766</v>
      </c>
    </row>
    <row r="48" spans="1:1">
      <c r="A48" s="981" t="s">
        <v>767</v>
      </c>
    </row>
    <row r="49" spans="1:1" ht="25.5">
      <c r="A49" s="981" t="s">
        <v>768</v>
      </c>
    </row>
    <row r="50" spans="1:1" ht="25.5">
      <c r="A50" s="981" t="s">
        <v>769</v>
      </c>
    </row>
    <row r="51" spans="1:1">
      <c r="A51" s="981" t="s">
        <v>770</v>
      </c>
    </row>
    <row r="52" spans="1:1">
      <c r="A52" s="981" t="s">
        <v>771</v>
      </c>
    </row>
    <row r="53" spans="1:1" ht="38.25">
      <c r="A53" s="981" t="s">
        <v>772</v>
      </c>
    </row>
    <row r="54" spans="1:1" ht="51">
      <c r="A54" s="981" t="s">
        <v>773</v>
      </c>
    </row>
    <row r="55" spans="1:1" ht="25.5">
      <c r="A55" s="981" t="s">
        <v>774</v>
      </c>
    </row>
    <row r="56" spans="1:1">
      <c r="A56" s="985" t="s">
        <v>791</v>
      </c>
    </row>
    <row r="57" spans="1:1">
      <c r="A57" s="985" t="s">
        <v>792</v>
      </c>
    </row>
    <row r="58" spans="1:1">
      <c r="A58" s="985" t="s">
        <v>793</v>
      </c>
    </row>
    <row r="59" spans="1:1">
      <c r="A59" s="985" t="s">
        <v>794</v>
      </c>
    </row>
    <row r="60" spans="1:1">
      <c r="A60" s="985" t="s">
        <v>795</v>
      </c>
    </row>
    <row r="61" spans="1:1" ht="38.25">
      <c r="A61" s="981" t="s">
        <v>775</v>
      </c>
    </row>
    <row r="62" spans="1:1" ht="25.5">
      <c r="A62" s="981" t="s">
        <v>776</v>
      </c>
    </row>
    <row r="63" spans="1:1">
      <c r="A63" s="982" t="s">
        <v>777</v>
      </c>
    </row>
    <row r="64" spans="1:1">
      <c r="A64" s="981" t="s">
        <v>870</v>
      </c>
    </row>
    <row r="65" spans="1:1">
      <c r="A65" s="983" t="s">
        <v>778</v>
      </c>
    </row>
    <row r="66" spans="1:1">
      <c r="A66" s="991" t="s">
        <v>779</v>
      </c>
    </row>
    <row r="67" spans="1:1">
      <c r="A67" s="994" t="s">
        <v>780</v>
      </c>
    </row>
    <row r="68" spans="1:1">
      <c r="A68" s="980" t="s">
        <v>781</v>
      </c>
    </row>
    <row r="69" spans="1:1">
      <c r="A69" s="981" t="s">
        <v>782</v>
      </c>
    </row>
    <row r="70" spans="1:1">
      <c r="A70" s="983" t="s">
        <v>778</v>
      </c>
    </row>
    <row r="71" spans="1:1">
      <c r="A71" s="991" t="s">
        <v>779</v>
      </c>
    </row>
    <row r="72" spans="1:1">
      <c r="A72" s="994" t="s">
        <v>780</v>
      </c>
    </row>
    <row r="73" spans="1:1">
      <c r="A73" s="983"/>
    </row>
    <row r="74" spans="1:1">
      <c r="A74" s="983"/>
    </row>
    <row r="75" spans="1:1" ht="15">
      <c r="A75" s="996" t="s">
        <v>828</v>
      </c>
    </row>
    <row r="76" spans="1:1">
      <c r="A76" s="983"/>
    </row>
    <row r="77" spans="1:1" ht="31.5">
      <c r="A77" s="989" t="s">
        <v>783</v>
      </c>
    </row>
    <row r="78" spans="1:1" ht="15.75">
      <c r="A78" s="989"/>
    </row>
    <row r="79" spans="1:1" ht="15.75">
      <c r="A79" s="978" t="s">
        <v>763</v>
      </c>
    </row>
    <row r="80" spans="1:1" ht="15.75">
      <c r="A80" s="978"/>
    </row>
    <row r="81" spans="1:1" ht="39">
      <c r="A81" s="980" t="s">
        <v>830</v>
      </c>
    </row>
    <row r="82" spans="1:1" ht="25.5">
      <c r="A82" s="981" t="s">
        <v>764</v>
      </c>
    </row>
    <row r="83" spans="1:1" ht="25.5">
      <c r="A83" s="981" t="s">
        <v>765</v>
      </c>
    </row>
    <row r="84" spans="1:1" ht="38.25">
      <c r="A84" s="981" t="s">
        <v>766</v>
      </c>
    </row>
    <row r="85" spans="1:1">
      <c r="A85" s="981" t="s">
        <v>767</v>
      </c>
    </row>
    <row r="86" spans="1:1" ht="25.5">
      <c r="A86" s="981" t="s">
        <v>768</v>
      </c>
    </row>
    <row r="87" spans="1:1" ht="25.5">
      <c r="A87" s="981" t="s">
        <v>769</v>
      </c>
    </row>
    <row r="88" spans="1:1">
      <c r="A88" s="981" t="s">
        <v>770</v>
      </c>
    </row>
    <row r="89" spans="1:1">
      <c r="A89" s="981" t="s">
        <v>771</v>
      </c>
    </row>
    <row r="90" spans="1:1" ht="38.25">
      <c r="A90" s="981" t="s">
        <v>772</v>
      </c>
    </row>
    <row r="91" spans="1:1" ht="51">
      <c r="A91" s="981" t="s">
        <v>773</v>
      </c>
    </row>
    <row r="92" spans="1:1" ht="25.5">
      <c r="A92" s="981" t="s">
        <v>774</v>
      </c>
    </row>
    <row r="93" spans="1:1">
      <c r="A93" s="985" t="s">
        <v>791</v>
      </c>
    </row>
    <row r="94" spans="1:1">
      <c r="A94" s="985" t="s">
        <v>792</v>
      </c>
    </row>
    <row r="95" spans="1:1">
      <c r="A95" s="985" t="s">
        <v>793</v>
      </c>
    </row>
    <row r="96" spans="1:1">
      <c r="A96" s="985" t="s">
        <v>794</v>
      </c>
    </row>
    <row r="97" spans="1:1">
      <c r="A97" s="985" t="s">
        <v>795</v>
      </c>
    </row>
    <row r="98" spans="1:1" ht="38.25">
      <c r="A98" s="981" t="s">
        <v>775</v>
      </c>
    </row>
    <row r="99" spans="1:1" ht="25.5">
      <c r="A99" s="981" t="s">
        <v>776</v>
      </c>
    </row>
    <row r="100" spans="1:1">
      <c r="A100" s="982" t="s">
        <v>777</v>
      </c>
    </row>
    <row r="101" spans="1:1">
      <c r="A101" s="981" t="s">
        <v>871</v>
      </c>
    </row>
    <row r="102" spans="1:1">
      <c r="A102" s="983" t="s">
        <v>778</v>
      </c>
    </row>
    <row r="103" spans="1:1">
      <c r="A103" s="991" t="s">
        <v>779</v>
      </c>
    </row>
    <row r="104" spans="1:1">
      <c r="A104" s="994" t="s">
        <v>780</v>
      </c>
    </row>
    <row r="105" spans="1:1">
      <c r="A105" s="980" t="s">
        <v>781</v>
      </c>
    </row>
    <row r="106" spans="1:1">
      <c r="A106" s="981" t="s">
        <v>782</v>
      </c>
    </row>
    <row r="107" spans="1:1">
      <c r="A107" s="983" t="s">
        <v>778</v>
      </c>
    </row>
    <row r="108" spans="1:1">
      <c r="A108" s="991" t="s">
        <v>779</v>
      </c>
    </row>
    <row r="109" spans="1:1">
      <c r="A109" s="994" t="s">
        <v>780</v>
      </c>
    </row>
    <row r="110" spans="1:1">
      <c r="A110" s="983"/>
    </row>
    <row r="111" spans="1:1">
      <c r="A111" s="983"/>
    </row>
    <row r="112" spans="1:1">
      <c r="A112" s="983"/>
    </row>
    <row r="113" spans="1:1" ht="15">
      <c r="A113" s="996" t="s">
        <v>828</v>
      </c>
    </row>
    <row r="114" spans="1:1">
      <c r="A114" s="983"/>
    </row>
    <row r="115" spans="1:1" ht="31.5">
      <c r="A115" s="989" t="s">
        <v>783</v>
      </c>
    </row>
    <row r="116" spans="1:1" ht="15.75">
      <c r="A116" s="989"/>
    </row>
    <row r="117" spans="1:1" ht="15.75">
      <c r="A117" s="978" t="s">
        <v>763</v>
      </c>
    </row>
    <row r="118" spans="1:1" ht="15.75">
      <c r="A118" s="978"/>
    </row>
    <row r="119" spans="1:1" ht="39">
      <c r="A119" s="980" t="s">
        <v>832</v>
      </c>
    </row>
    <row r="120" spans="1:1" ht="25.5">
      <c r="A120" s="981" t="s">
        <v>764</v>
      </c>
    </row>
    <row r="121" spans="1:1" ht="25.5">
      <c r="A121" s="981" t="s">
        <v>765</v>
      </c>
    </row>
    <row r="122" spans="1:1" ht="38.25">
      <c r="A122" s="981" t="s">
        <v>766</v>
      </c>
    </row>
    <row r="123" spans="1:1">
      <c r="A123" s="981" t="s">
        <v>767</v>
      </c>
    </row>
    <row r="124" spans="1:1" ht="25.5">
      <c r="A124" s="981" t="s">
        <v>768</v>
      </c>
    </row>
    <row r="125" spans="1:1" ht="25.5">
      <c r="A125" s="981" t="s">
        <v>769</v>
      </c>
    </row>
    <row r="126" spans="1:1">
      <c r="A126" s="981" t="s">
        <v>770</v>
      </c>
    </row>
    <row r="127" spans="1:1">
      <c r="A127" s="981" t="s">
        <v>771</v>
      </c>
    </row>
    <row r="128" spans="1:1" ht="38.25">
      <c r="A128" s="981" t="s">
        <v>772</v>
      </c>
    </row>
    <row r="129" spans="1:1" ht="51">
      <c r="A129" s="981" t="s">
        <v>773</v>
      </c>
    </row>
    <row r="130" spans="1:1" ht="25.5">
      <c r="A130" s="981" t="s">
        <v>774</v>
      </c>
    </row>
    <row r="131" spans="1:1">
      <c r="A131" s="985" t="s">
        <v>791</v>
      </c>
    </row>
    <row r="132" spans="1:1">
      <c r="A132" s="985" t="s">
        <v>792</v>
      </c>
    </row>
    <row r="133" spans="1:1">
      <c r="A133" s="985" t="s">
        <v>793</v>
      </c>
    </row>
    <row r="134" spans="1:1">
      <c r="A134" s="985" t="s">
        <v>794</v>
      </c>
    </row>
    <row r="135" spans="1:1">
      <c r="A135" s="985" t="s">
        <v>795</v>
      </c>
    </row>
    <row r="136" spans="1:1" ht="38.25">
      <c r="A136" s="981" t="s">
        <v>775</v>
      </c>
    </row>
    <row r="137" spans="1:1" ht="25.5">
      <c r="A137" s="981" t="s">
        <v>776</v>
      </c>
    </row>
    <row r="138" spans="1:1">
      <c r="A138" s="982" t="s">
        <v>777</v>
      </c>
    </row>
    <row r="139" spans="1:1">
      <c r="A139" s="981" t="s">
        <v>871</v>
      </c>
    </row>
    <row r="140" spans="1:1">
      <c r="A140" s="983" t="s">
        <v>778</v>
      </c>
    </row>
    <row r="141" spans="1:1">
      <c r="A141" s="991" t="s">
        <v>779</v>
      </c>
    </row>
    <row r="142" spans="1:1">
      <c r="A142" s="994" t="s">
        <v>780</v>
      </c>
    </row>
    <row r="143" spans="1:1">
      <c r="A143" s="980" t="s">
        <v>781</v>
      </c>
    </row>
    <row r="144" spans="1:1">
      <c r="A144" s="981" t="s">
        <v>782</v>
      </c>
    </row>
    <row r="145" spans="1:1">
      <c r="A145" s="983" t="s">
        <v>778</v>
      </c>
    </row>
    <row r="146" spans="1:1">
      <c r="A146" s="991" t="s">
        <v>779</v>
      </c>
    </row>
    <row r="147" spans="1:1">
      <c r="A147" s="994" t="s">
        <v>780</v>
      </c>
    </row>
    <row r="148" spans="1:1">
      <c r="A148" s="983"/>
    </row>
    <row r="149" spans="1:1">
      <c r="A149" s="983"/>
    </row>
    <row r="150" spans="1:1">
      <c r="A150" s="983"/>
    </row>
    <row r="151" spans="1:1" ht="15">
      <c r="A151" s="996" t="s">
        <v>828</v>
      </c>
    </row>
    <row r="152" spans="1:1">
      <c r="A152" s="983"/>
    </row>
    <row r="153" spans="1:1" ht="31.5">
      <c r="A153" s="989" t="s">
        <v>783</v>
      </c>
    </row>
    <row r="154" spans="1:1" ht="15.75">
      <c r="A154" s="989"/>
    </row>
    <row r="155" spans="1:1" ht="15.75">
      <c r="A155" s="978" t="s">
        <v>763</v>
      </c>
    </row>
    <row r="156" spans="1:1" ht="15.75">
      <c r="A156" s="978"/>
    </row>
    <row r="157" spans="1:1" ht="39">
      <c r="A157" s="980" t="s">
        <v>833</v>
      </c>
    </row>
    <row r="158" spans="1:1" ht="25.5">
      <c r="A158" s="981" t="s">
        <v>764</v>
      </c>
    </row>
    <row r="159" spans="1:1" ht="25.5">
      <c r="A159" s="981" t="s">
        <v>765</v>
      </c>
    </row>
    <row r="160" spans="1:1" ht="38.25">
      <c r="A160" s="981" t="s">
        <v>766</v>
      </c>
    </row>
    <row r="161" spans="1:1">
      <c r="A161" s="981" t="s">
        <v>767</v>
      </c>
    </row>
    <row r="162" spans="1:1" ht="25.5">
      <c r="A162" s="981" t="s">
        <v>768</v>
      </c>
    </row>
    <row r="163" spans="1:1" ht="25.5">
      <c r="A163" s="981" t="s">
        <v>769</v>
      </c>
    </row>
    <row r="164" spans="1:1">
      <c r="A164" s="981" t="s">
        <v>770</v>
      </c>
    </row>
    <row r="165" spans="1:1">
      <c r="A165" s="981" t="s">
        <v>771</v>
      </c>
    </row>
    <row r="166" spans="1:1" ht="38.25">
      <c r="A166" s="981" t="s">
        <v>772</v>
      </c>
    </row>
    <row r="167" spans="1:1" ht="51">
      <c r="A167" s="981" t="s">
        <v>773</v>
      </c>
    </row>
    <row r="168" spans="1:1" ht="25.5">
      <c r="A168" s="981" t="s">
        <v>774</v>
      </c>
    </row>
    <row r="169" spans="1:1">
      <c r="A169" s="985" t="s">
        <v>791</v>
      </c>
    </row>
    <row r="170" spans="1:1">
      <c r="A170" s="985" t="s">
        <v>792</v>
      </c>
    </row>
    <row r="171" spans="1:1">
      <c r="A171" s="985" t="s">
        <v>793</v>
      </c>
    </row>
    <row r="172" spans="1:1">
      <c r="A172" s="985" t="s">
        <v>794</v>
      </c>
    </row>
    <row r="173" spans="1:1">
      <c r="A173" s="985" t="s">
        <v>795</v>
      </c>
    </row>
    <row r="174" spans="1:1" ht="38.25">
      <c r="A174" s="981" t="s">
        <v>775</v>
      </c>
    </row>
    <row r="175" spans="1:1" ht="25.5">
      <c r="A175" s="981" t="s">
        <v>776</v>
      </c>
    </row>
    <row r="176" spans="1:1">
      <c r="A176" s="982" t="s">
        <v>777</v>
      </c>
    </row>
    <row r="177" spans="1:1">
      <c r="A177" s="981" t="s">
        <v>871</v>
      </c>
    </row>
    <row r="178" spans="1:1">
      <c r="A178" s="983" t="s">
        <v>778</v>
      </c>
    </row>
    <row r="179" spans="1:1">
      <c r="A179" s="991" t="s">
        <v>779</v>
      </c>
    </row>
    <row r="180" spans="1:1">
      <c r="A180" s="994" t="s">
        <v>780</v>
      </c>
    </row>
    <row r="181" spans="1:1">
      <c r="A181" s="980" t="s">
        <v>781</v>
      </c>
    </row>
    <row r="182" spans="1:1">
      <c r="A182" s="981" t="s">
        <v>782</v>
      </c>
    </row>
    <row r="183" spans="1:1">
      <c r="A183" s="983" t="s">
        <v>778</v>
      </c>
    </row>
    <row r="184" spans="1:1">
      <c r="A184" s="991" t="s">
        <v>779</v>
      </c>
    </row>
    <row r="185" spans="1:1">
      <c r="A185" s="994" t="s">
        <v>780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&amp;C&amp;"Times New Roman CE,Félkövér"LÉTAVÉRTES VÁROSI ÖNKORMÁNYZAT 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140"/>
  <sheetViews>
    <sheetView topLeftCell="B109" workbookViewId="0">
      <selection activeCell="J93" sqref="J93"/>
    </sheetView>
  </sheetViews>
  <sheetFormatPr defaultRowHeight="15.75"/>
  <cols>
    <col min="1" max="1" width="9.5" style="144" customWidth="1"/>
    <col min="2" max="2" width="60.83203125" style="144" customWidth="1"/>
    <col min="3" max="5" width="15.83203125" style="145" customWidth="1"/>
    <col min="6" max="16384" width="9.33203125" style="21"/>
  </cols>
  <sheetData>
    <row r="1" spans="1:5" ht="15.95" customHeight="1">
      <c r="A1" s="341" t="s">
        <v>0</v>
      </c>
      <c r="B1" s="341"/>
      <c r="C1" s="341"/>
      <c r="D1" s="341"/>
      <c r="E1" s="341"/>
    </row>
    <row r="2" spans="1:5" ht="15.95" customHeight="1" thickBot="1">
      <c r="A2" s="148" t="s">
        <v>1</v>
      </c>
      <c r="B2" s="148"/>
      <c r="C2" s="87"/>
      <c r="D2" s="87"/>
      <c r="E2" s="87" t="s">
        <v>650</v>
      </c>
    </row>
    <row r="3" spans="1:5" ht="15.95" customHeight="1">
      <c r="A3" s="1359" t="s">
        <v>268</v>
      </c>
      <c r="B3" s="1361" t="s">
        <v>4</v>
      </c>
      <c r="C3" s="1363" t="s">
        <v>884</v>
      </c>
      <c r="D3" s="1364"/>
      <c r="E3" s="1365"/>
    </row>
    <row r="4" spans="1:5" ht="38.1" customHeight="1" thickBot="1">
      <c r="A4" s="1360"/>
      <c r="B4" s="1362"/>
      <c r="C4" s="151" t="s">
        <v>5</v>
      </c>
      <c r="D4" s="151" t="s">
        <v>6</v>
      </c>
      <c r="E4" s="152" t="s">
        <v>7</v>
      </c>
    </row>
    <row r="5" spans="1:5" s="22" customFormat="1" ht="12" customHeight="1" thickBot="1">
      <c r="A5" s="457">
        <v>1</v>
      </c>
      <c r="B5" s="459">
        <v>2</v>
      </c>
      <c r="C5" s="455">
        <v>3</v>
      </c>
      <c r="D5" s="19">
        <v>4</v>
      </c>
      <c r="E5" s="20">
        <v>5</v>
      </c>
    </row>
    <row r="6" spans="1:5" s="1" customFormat="1" ht="12" customHeight="1" thickBot="1">
      <c r="A6" s="458" t="s">
        <v>8</v>
      </c>
      <c r="B6" s="460" t="s">
        <v>350</v>
      </c>
      <c r="C6" s="456">
        <f>SUM(C7:C12)</f>
        <v>0</v>
      </c>
      <c r="D6" s="456">
        <f>SUM(D7:D12)</f>
        <v>0</v>
      </c>
      <c r="E6" s="498">
        <f>SUM(E7:E12)</f>
        <v>0</v>
      </c>
    </row>
    <row r="7" spans="1:5" s="1" customFormat="1" ht="12" customHeight="1">
      <c r="A7" s="433" t="s">
        <v>269</v>
      </c>
      <c r="B7" s="434" t="s">
        <v>270</v>
      </c>
      <c r="C7" s="435">
        <f>+C8+C9+C10+C11</f>
        <v>0</v>
      </c>
      <c r="D7" s="435">
        <f>+D8+D9+D10+D11</f>
        <v>0</v>
      </c>
      <c r="E7" s="499">
        <f>+E8+E9+E10+E11</f>
        <v>0</v>
      </c>
    </row>
    <row r="8" spans="1:5" s="1" customFormat="1" ht="12" customHeight="1">
      <c r="A8" s="436" t="s">
        <v>271</v>
      </c>
      <c r="B8" s="437" t="s">
        <v>351</v>
      </c>
      <c r="C8" s="438"/>
      <c r="D8" s="438"/>
      <c r="E8" s="500"/>
    </row>
    <row r="9" spans="1:5" s="1" customFormat="1" ht="21.75" customHeight="1">
      <c r="A9" s="436" t="s">
        <v>272</v>
      </c>
      <c r="B9" s="437" t="s">
        <v>273</v>
      </c>
      <c r="C9" s="438"/>
      <c r="D9" s="438"/>
      <c r="E9" s="500"/>
    </row>
    <row r="10" spans="1:5" s="1" customFormat="1" ht="12" customHeight="1">
      <c r="A10" s="436" t="s">
        <v>274</v>
      </c>
      <c r="B10" s="437" t="s">
        <v>275</v>
      </c>
      <c r="C10" s="438"/>
      <c r="D10" s="438"/>
      <c r="E10" s="500"/>
    </row>
    <row r="11" spans="1:5" s="1" customFormat="1" ht="12" customHeight="1">
      <c r="A11" s="436" t="s">
        <v>276</v>
      </c>
      <c r="B11" s="437" t="s">
        <v>352</v>
      </c>
      <c r="C11" s="438"/>
      <c r="D11" s="438"/>
      <c r="E11" s="500"/>
    </row>
    <row r="12" spans="1:5" s="1" customFormat="1" ht="12" customHeight="1" thickBot="1">
      <c r="A12" s="446" t="s">
        <v>277</v>
      </c>
      <c r="B12" s="447" t="s">
        <v>353</v>
      </c>
      <c r="C12" s="448"/>
      <c r="D12" s="448"/>
      <c r="E12" s="501"/>
    </row>
    <row r="13" spans="1:5" s="1" customFormat="1" ht="12" customHeight="1" thickBot="1">
      <c r="A13" s="452" t="s">
        <v>9</v>
      </c>
      <c r="B13" s="453" t="s">
        <v>358</v>
      </c>
      <c r="C13" s="454">
        <f>SUM(C14:C18)</f>
        <v>0</v>
      </c>
      <c r="D13" s="454">
        <f>SUM(D14:D18)</f>
        <v>0</v>
      </c>
      <c r="E13" s="502">
        <f>SUM(E14:E18)</f>
        <v>0</v>
      </c>
    </row>
    <row r="14" spans="1:5" s="1" customFormat="1" ht="12" customHeight="1">
      <c r="A14" s="449" t="s">
        <v>278</v>
      </c>
      <c r="B14" s="450" t="s">
        <v>279</v>
      </c>
      <c r="C14" s="451"/>
      <c r="D14" s="451"/>
      <c r="E14" s="503"/>
    </row>
    <row r="15" spans="1:5" s="1" customFormat="1" ht="12" customHeight="1">
      <c r="A15" s="436" t="s">
        <v>280</v>
      </c>
      <c r="B15" s="437" t="s">
        <v>354</v>
      </c>
      <c r="C15" s="438"/>
      <c r="D15" s="438"/>
      <c r="E15" s="500"/>
    </row>
    <row r="16" spans="1:5" s="1" customFormat="1" ht="12" customHeight="1">
      <c r="A16" s="436" t="s">
        <v>281</v>
      </c>
      <c r="B16" s="437" t="s">
        <v>355</v>
      </c>
      <c r="C16" s="438"/>
      <c r="D16" s="438"/>
      <c r="E16" s="500"/>
    </row>
    <row r="17" spans="1:5" s="1" customFormat="1" ht="12" customHeight="1">
      <c r="A17" s="436" t="s">
        <v>282</v>
      </c>
      <c r="B17" s="437" t="s">
        <v>356</v>
      </c>
      <c r="C17" s="438"/>
      <c r="D17" s="438"/>
      <c r="E17" s="500"/>
    </row>
    <row r="18" spans="1:5" s="1" customFormat="1" ht="12" customHeight="1">
      <c r="A18" s="436" t="s">
        <v>283</v>
      </c>
      <c r="B18" s="437" t="s">
        <v>357</v>
      </c>
      <c r="C18" s="438"/>
      <c r="D18" s="438"/>
      <c r="E18" s="500"/>
    </row>
    <row r="19" spans="1:5" s="467" customFormat="1" ht="12" customHeight="1" thickBot="1">
      <c r="A19" s="485" t="s">
        <v>283</v>
      </c>
      <c r="B19" s="486" t="s">
        <v>415</v>
      </c>
      <c r="C19" s="487"/>
      <c r="D19" s="487"/>
      <c r="E19" s="504"/>
    </row>
    <row r="20" spans="1:5" s="1" customFormat="1" ht="12" customHeight="1" thickBot="1">
      <c r="A20" s="452" t="s">
        <v>10</v>
      </c>
      <c r="B20" s="463" t="s">
        <v>359</v>
      </c>
      <c r="C20" s="454">
        <f>SUM(C21:C25)</f>
        <v>0</v>
      </c>
      <c r="D20" s="454">
        <f>SUM(D21:D25)</f>
        <v>0</v>
      </c>
      <c r="E20" s="502">
        <f>SUM(E21:E25)</f>
        <v>0</v>
      </c>
    </row>
    <row r="21" spans="1:5" s="1" customFormat="1" ht="12" customHeight="1">
      <c r="A21" s="449" t="s">
        <v>284</v>
      </c>
      <c r="B21" s="450" t="s">
        <v>285</v>
      </c>
      <c r="C21" s="462"/>
      <c r="D21" s="462"/>
      <c r="E21" s="505"/>
    </row>
    <row r="22" spans="1:5" s="1" customFormat="1" ht="12" customHeight="1">
      <c r="A22" s="436" t="s">
        <v>286</v>
      </c>
      <c r="B22" s="437" t="s">
        <v>360</v>
      </c>
      <c r="C22" s="439"/>
      <c r="D22" s="439"/>
      <c r="E22" s="506"/>
    </row>
    <row r="23" spans="1:5" s="1" customFormat="1" ht="12" customHeight="1">
      <c r="A23" s="436" t="s">
        <v>287</v>
      </c>
      <c r="B23" s="437" t="s">
        <v>361</v>
      </c>
      <c r="C23" s="438"/>
      <c r="D23" s="438"/>
      <c r="E23" s="500"/>
    </row>
    <row r="24" spans="1:5" s="1" customFormat="1" ht="12" customHeight="1">
      <c r="A24" s="446" t="s">
        <v>288</v>
      </c>
      <c r="B24" s="447" t="s">
        <v>362</v>
      </c>
      <c r="C24" s="461"/>
      <c r="D24" s="461"/>
      <c r="E24" s="507"/>
    </row>
    <row r="25" spans="1:5" s="1" customFormat="1" ht="12" customHeight="1">
      <c r="A25" s="484" t="s">
        <v>289</v>
      </c>
      <c r="B25" s="483" t="s">
        <v>363</v>
      </c>
      <c r="C25" s="203"/>
      <c r="D25" s="203"/>
      <c r="E25" s="81"/>
    </row>
    <row r="26" spans="1:5" s="467" customFormat="1" ht="12.75" customHeight="1" thickBot="1">
      <c r="A26" s="485" t="s">
        <v>289</v>
      </c>
      <c r="B26" s="486" t="s">
        <v>415</v>
      </c>
      <c r="C26" s="487"/>
      <c r="D26" s="487"/>
      <c r="E26" s="504"/>
    </row>
    <row r="27" spans="1:5" s="1" customFormat="1" ht="12" customHeight="1" thickBot="1">
      <c r="A27" s="452" t="s">
        <v>11</v>
      </c>
      <c r="B27" s="463" t="s">
        <v>370</v>
      </c>
      <c r="C27" s="454">
        <f>SUM(C29+C31+C37)</f>
        <v>0</v>
      </c>
      <c r="D27" s="454">
        <f>SUM(D29+D31+D37)</f>
        <v>0</v>
      </c>
      <c r="E27" s="502">
        <f>SUM(E29+E31+E37)</f>
        <v>0</v>
      </c>
    </row>
    <row r="28" spans="1:5" s="1" customFormat="1" ht="12" customHeight="1">
      <c r="A28" s="449" t="s">
        <v>290</v>
      </c>
      <c r="B28" s="450" t="s">
        <v>291</v>
      </c>
      <c r="C28" s="451">
        <f>SUM(C33+C30)</f>
        <v>0</v>
      </c>
      <c r="D28" s="451">
        <f>SUM(D33+D30)</f>
        <v>0</v>
      </c>
      <c r="E28" s="503">
        <f>SUM(E33+E30)</f>
        <v>0</v>
      </c>
    </row>
    <row r="29" spans="1:5" s="1" customFormat="1" ht="12" customHeight="1">
      <c r="A29" s="436" t="s">
        <v>292</v>
      </c>
      <c r="B29" s="437" t="s">
        <v>293</v>
      </c>
      <c r="C29" s="441">
        <f>SUM(C30)</f>
        <v>0</v>
      </c>
      <c r="D29" s="441">
        <f>SUM(D30)</f>
        <v>0</v>
      </c>
      <c r="E29" s="508">
        <f>SUM(E30)</f>
        <v>0</v>
      </c>
    </row>
    <row r="30" spans="1:5" s="467" customFormat="1" ht="12" customHeight="1">
      <c r="A30" s="464" t="s">
        <v>292</v>
      </c>
      <c r="B30" s="465" t="s">
        <v>364</v>
      </c>
      <c r="C30" s="466"/>
      <c r="D30" s="466"/>
      <c r="E30" s="509"/>
    </row>
    <row r="31" spans="1:5" s="1" customFormat="1" ht="12" customHeight="1">
      <c r="A31" s="436" t="s">
        <v>367</v>
      </c>
      <c r="B31" s="468" t="s">
        <v>368</v>
      </c>
      <c r="C31" s="441">
        <f>SUM(C35+C34+C32)</f>
        <v>0</v>
      </c>
      <c r="D31" s="441">
        <f>SUM(D35+D34+D32)</f>
        <v>0</v>
      </c>
      <c r="E31" s="508">
        <f>SUM(E35+E34+E32)</f>
        <v>0</v>
      </c>
    </row>
    <row r="32" spans="1:5" s="1" customFormat="1" ht="12" customHeight="1">
      <c r="A32" s="436" t="s">
        <v>294</v>
      </c>
      <c r="B32" s="469" t="s">
        <v>369</v>
      </c>
      <c r="C32" s="441">
        <f>SUM(C33)</f>
        <v>0</v>
      </c>
      <c r="D32" s="441">
        <f>SUM(D33)</f>
        <v>0</v>
      </c>
      <c r="E32" s="508">
        <f>SUM(E33)</f>
        <v>0</v>
      </c>
    </row>
    <row r="33" spans="1:5" s="467" customFormat="1" ht="12" customHeight="1">
      <c r="A33" s="464" t="s">
        <v>294</v>
      </c>
      <c r="B33" s="470" t="s">
        <v>365</v>
      </c>
      <c r="C33" s="466"/>
      <c r="D33" s="466"/>
      <c r="E33" s="509"/>
    </row>
    <row r="34" spans="1:5" s="1" customFormat="1" ht="12" customHeight="1">
      <c r="A34" s="436" t="s">
        <v>295</v>
      </c>
      <c r="B34" s="471" t="s">
        <v>296</v>
      </c>
      <c r="C34" s="439">
        <f>+C35+C42</f>
        <v>0</v>
      </c>
      <c r="D34" s="439">
        <f>+D35+D42</f>
        <v>0</v>
      </c>
      <c r="E34" s="506">
        <f>+E35+E42</f>
        <v>0</v>
      </c>
    </row>
    <row r="35" spans="1:5" s="1" customFormat="1" ht="12" customHeight="1">
      <c r="A35" s="436" t="s">
        <v>297</v>
      </c>
      <c r="B35" s="471" t="s">
        <v>298</v>
      </c>
      <c r="C35" s="442">
        <f>SUM(C36)</f>
        <v>0</v>
      </c>
      <c r="D35" s="442">
        <f>SUM(D36)</f>
        <v>0</v>
      </c>
      <c r="E35" s="510">
        <f>SUM(E36)</f>
        <v>0</v>
      </c>
    </row>
    <row r="36" spans="1:5" s="467" customFormat="1" ht="12" customHeight="1">
      <c r="A36" s="464" t="s">
        <v>297</v>
      </c>
      <c r="B36" s="472" t="s">
        <v>366</v>
      </c>
      <c r="C36" s="442"/>
      <c r="D36" s="442"/>
      <c r="E36" s="510"/>
    </row>
    <row r="37" spans="1:5" s="1" customFormat="1" ht="12" customHeight="1" thickBot="1">
      <c r="A37" s="446" t="s">
        <v>299</v>
      </c>
      <c r="B37" s="447" t="s">
        <v>300</v>
      </c>
      <c r="C37" s="473"/>
      <c r="D37" s="473"/>
      <c r="E37" s="511"/>
    </row>
    <row r="38" spans="1:5" s="1" customFormat="1" ht="12" customHeight="1" thickBot="1">
      <c r="A38" s="452" t="s">
        <v>12</v>
      </c>
      <c r="B38" s="463" t="s">
        <v>371</v>
      </c>
      <c r="C38" s="475">
        <f>SUM(C39:C48)</f>
        <v>0</v>
      </c>
      <c r="D38" s="475">
        <f>SUM(D39:D48)</f>
        <v>0</v>
      </c>
      <c r="E38" s="512">
        <f>SUM(E39:E48)</f>
        <v>0</v>
      </c>
    </row>
    <row r="39" spans="1:5" s="1" customFormat="1" ht="12" customHeight="1">
      <c r="A39" s="449" t="s">
        <v>301</v>
      </c>
      <c r="B39" s="450" t="s">
        <v>302</v>
      </c>
      <c r="C39" s="474"/>
      <c r="D39" s="474"/>
      <c r="E39" s="513"/>
    </row>
    <row r="40" spans="1:5" s="1" customFormat="1" ht="12" customHeight="1">
      <c r="A40" s="436" t="s">
        <v>303</v>
      </c>
      <c r="B40" s="437" t="s">
        <v>304</v>
      </c>
      <c r="C40" s="441"/>
      <c r="D40" s="441"/>
      <c r="E40" s="508"/>
    </row>
    <row r="41" spans="1:5" s="1" customFormat="1" ht="12" customHeight="1">
      <c r="A41" s="436" t="s">
        <v>305</v>
      </c>
      <c r="B41" s="437" t="s">
        <v>306</v>
      </c>
      <c r="C41" s="441"/>
      <c r="D41" s="441"/>
      <c r="E41" s="508"/>
    </row>
    <row r="42" spans="1:5" s="1" customFormat="1" ht="12" customHeight="1">
      <c r="A42" s="436" t="s">
        <v>307</v>
      </c>
      <c r="B42" s="437" t="s">
        <v>308</v>
      </c>
      <c r="C42" s="442">
        <f>+C43+C44+C45+C46+C47</f>
        <v>0</v>
      </c>
      <c r="D42" s="442">
        <f>+D43+D44+D45+D46+D47</f>
        <v>0</v>
      </c>
      <c r="E42" s="510">
        <f>+E43+E44+E45+E46+E47</f>
        <v>0</v>
      </c>
    </row>
    <row r="43" spans="1:5" s="1" customFormat="1" ht="12" customHeight="1">
      <c r="A43" s="436" t="s">
        <v>309</v>
      </c>
      <c r="B43" s="437" t="s">
        <v>310</v>
      </c>
      <c r="C43" s="441"/>
      <c r="D43" s="441"/>
      <c r="E43" s="508"/>
    </row>
    <row r="44" spans="1:5" s="1" customFormat="1" ht="12" customHeight="1">
      <c r="A44" s="436" t="s">
        <v>311</v>
      </c>
      <c r="B44" s="437" t="s">
        <v>312</v>
      </c>
      <c r="C44" s="441"/>
      <c r="D44" s="441"/>
      <c r="E44" s="508"/>
    </row>
    <row r="45" spans="1:5" s="1" customFormat="1" ht="12" customHeight="1">
      <c r="A45" s="436" t="s">
        <v>313</v>
      </c>
      <c r="B45" s="437" t="s">
        <v>314</v>
      </c>
      <c r="C45" s="441"/>
      <c r="D45" s="441"/>
      <c r="E45" s="508"/>
    </row>
    <row r="46" spans="1:5" s="1" customFormat="1" ht="12" customHeight="1">
      <c r="A46" s="436" t="s">
        <v>315</v>
      </c>
      <c r="B46" s="437" t="s">
        <v>316</v>
      </c>
      <c r="C46" s="441"/>
      <c r="D46" s="441"/>
      <c r="E46" s="508"/>
    </row>
    <row r="47" spans="1:5" s="1" customFormat="1" ht="12" customHeight="1">
      <c r="A47" s="436" t="s">
        <v>317</v>
      </c>
      <c r="B47" s="437" t="s">
        <v>318</v>
      </c>
      <c r="C47" s="441"/>
      <c r="D47" s="441"/>
      <c r="E47" s="508"/>
    </row>
    <row r="48" spans="1:5" s="1" customFormat="1" ht="12" customHeight="1" thickBot="1">
      <c r="A48" s="446" t="s">
        <v>319</v>
      </c>
      <c r="B48" s="447" t="s">
        <v>320</v>
      </c>
      <c r="C48" s="461"/>
      <c r="D48" s="461"/>
      <c r="E48" s="507"/>
    </row>
    <row r="49" spans="1:5" s="1" customFormat="1" ht="12" customHeight="1" thickBot="1">
      <c r="A49" s="452" t="s">
        <v>13</v>
      </c>
      <c r="B49" s="463" t="s">
        <v>372</v>
      </c>
      <c r="C49" s="454">
        <f>SUM(C50:C54)</f>
        <v>0</v>
      </c>
      <c r="D49" s="454">
        <f>SUM(D50:D54)</f>
        <v>0</v>
      </c>
      <c r="E49" s="502">
        <f>SUM(E50:E54)</f>
        <v>0</v>
      </c>
    </row>
    <row r="50" spans="1:5" s="1" customFormat="1" ht="12" customHeight="1">
      <c r="A50" s="449" t="s">
        <v>322</v>
      </c>
      <c r="B50" s="450" t="s">
        <v>323</v>
      </c>
      <c r="C50" s="476">
        <f>+C51+C52+C53</f>
        <v>0</v>
      </c>
      <c r="D50" s="476">
        <f>+D51+D52+D53</f>
        <v>0</v>
      </c>
      <c r="E50" s="514">
        <f>+E51+E52+E53</f>
        <v>0</v>
      </c>
    </row>
    <row r="51" spans="1:5" s="1" customFormat="1" ht="12" customHeight="1">
      <c r="A51" s="436" t="s">
        <v>324</v>
      </c>
      <c r="B51" s="437" t="s">
        <v>325</v>
      </c>
      <c r="C51" s="441"/>
      <c r="D51" s="441"/>
      <c r="E51" s="508"/>
    </row>
    <row r="52" spans="1:5" s="1" customFormat="1" ht="12" customHeight="1">
      <c r="A52" s="436" t="s">
        <v>326</v>
      </c>
      <c r="B52" s="437" t="s">
        <v>327</v>
      </c>
      <c r="C52" s="441"/>
      <c r="D52" s="441"/>
      <c r="E52" s="508"/>
    </row>
    <row r="53" spans="1:5" s="1" customFormat="1" ht="12" customHeight="1">
      <c r="A53" s="436" t="s">
        <v>328</v>
      </c>
      <c r="B53" s="437" t="s">
        <v>329</v>
      </c>
      <c r="C53" s="441"/>
      <c r="D53" s="441"/>
      <c r="E53" s="508"/>
    </row>
    <row r="54" spans="1:5" s="1" customFormat="1" ht="13.5" thickBot="1">
      <c r="A54" s="446" t="s">
        <v>330</v>
      </c>
      <c r="B54" s="447" t="s">
        <v>331</v>
      </c>
      <c r="C54" s="477"/>
      <c r="D54" s="477"/>
      <c r="E54" s="515"/>
    </row>
    <row r="55" spans="1:5" s="1" customFormat="1" ht="12" customHeight="1" thickBot="1">
      <c r="A55" s="452" t="s">
        <v>14</v>
      </c>
      <c r="B55" s="463" t="s">
        <v>378</v>
      </c>
      <c r="C55" s="479">
        <f>SUM(C56:C58)</f>
        <v>0</v>
      </c>
      <c r="D55" s="479">
        <f>SUM(D56:D58)</f>
        <v>0</v>
      </c>
      <c r="E55" s="516">
        <f>SUM(E56:E58)</f>
        <v>0</v>
      </c>
    </row>
    <row r="56" spans="1:5" s="1" customFormat="1" ht="12" customHeight="1">
      <c r="A56" s="449" t="s">
        <v>332</v>
      </c>
      <c r="B56" s="450" t="s">
        <v>373</v>
      </c>
      <c r="C56" s="478"/>
      <c r="D56" s="478"/>
      <c r="E56" s="517"/>
    </row>
    <row r="57" spans="1:5" s="1" customFormat="1" ht="12" customHeight="1">
      <c r="A57" s="436" t="s">
        <v>375</v>
      </c>
      <c r="B57" s="437" t="s">
        <v>374</v>
      </c>
      <c r="C57" s="442"/>
      <c r="D57" s="442"/>
      <c r="E57" s="510"/>
    </row>
    <row r="58" spans="1:5" s="1" customFormat="1" ht="12" customHeight="1">
      <c r="A58" s="436" t="s">
        <v>376</v>
      </c>
      <c r="B58" s="437" t="s">
        <v>333</v>
      </c>
      <c r="C58" s="441"/>
      <c r="D58" s="441"/>
      <c r="E58" s="508"/>
    </row>
    <row r="59" spans="1:5" s="467" customFormat="1" ht="12" customHeight="1" thickBot="1">
      <c r="A59" s="480" t="s">
        <v>376</v>
      </c>
      <c r="B59" s="481" t="s">
        <v>377</v>
      </c>
      <c r="C59" s="482"/>
      <c r="D59" s="482"/>
      <c r="E59" s="518"/>
    </row>
    <row r="60" spans="1:5" s="1" customFormat="1" ht="12" customHeight="1" thickBot="1">
      <c r="A60" s="452" t="s">
        <v>15</v>
      </c>
      <c r="B60" s="453" t="s">
        <v>384</v>
      </c>
      <c r="C60" s="475">
        <f>SUM(C61:C63)</f>
        <v>0</v>
      </c>
      <c r="D60" s="475">
        <f>SUM(D61:D63)</f>
        <v>0</v>
      </c>
      <c r="E60" s="512">
        <f>SUM(E61:E63)</f>
        <v>0</v>
      </c>
    </row>
    <row r="61" spans="1:5" s="1" customFormat="1" ht="12" customHeight="1">
      <c r="A61" s="449" t="s">
        <v>334</v>
      </c>
      <c r="B61" s="450" t="s">
        <v>379</v>
      </c>
      <c r="C61" s="474"/>
      <c r="D61" s="474"/>
      <c r="E61" s="513"/>
    </row>
    <row r="62" spans="1:5" s="1" customFormat="1" ht="12" customHeight="1">
      <c r="A62" s="436" t="s">
        <v>381</v>
      </c>
      <c r="B62" s="437" t="s">
        <v>380</v>
      </c>
      <c r="C62" s="441"/>
      <c r="D62" s="441"/>
      <c r="E62" s="508"/>
    </row>
    <row r="63" spans="1:5" s="1" customFormat="1" ht="12" customHeight="1">
      <c r="A63" s="436" t="s">
        <v>382</v>
      </c>
      <c r="B63" s="437" t="s">
        <v>335</v>
      </c>
      <c r="C63" s="442"/>
      <c r="D63" s="442"/>
      <c r="E63" s="510"/>
    </row>
    <row r="64" spans="1:5" s="467" customFormat="1" ht="12" customHeight="1" thickBot="1">
      <c r="A64" s="480" t="s">
        <v>382</v>
      </c>
      <c r="B64" s="481" t="s">
        <v>383</v>
      </c>
      <c r="C64" s="482"/>
      <c r="D64" s="482"/>
      <c r="E64" s="518"/>
    </row>
    <row r="65" spans="1:5" s="1" customFormat="1" ht="12" customHeight="1" thickBot="1">
      <c r="A65" s="452" t="s">
        <v>35</v>
      </c>
      <c r="B65" s="463" t="s">
        <v>385</v>
      </c>
      <c r="C65" s="475">
        <f>SUM(C6+C13+C20+C27+C38+C49+C55+C60)</f>
        <v>0</v>
      </c>
      <c r="D65" s="475"/>
      <c r="E65" s="512"/>
    </row>
    <row r="66" spans="1:5" s="1" customFormat="1" ht="12" customHeight="1">
      <c r="A66" s="489" t="s">
        <v>387</v>
      </c>
      <c r="B66" s="488" t="s">
        <v>336</v>
      </c>
      <c r="C66" s="474">
        <f>SUM(C67:C69)</f>
        <v>0</v>
      </c>
      <c r="D66" s="474">
        <f>SUM(D67:D69)</f>
        <v>0</v>
      </c>
      <c r="E66" s="513">
        <f>SUM(E67:E69)</f>
        <v>0</v>
      </c>
    </row>
    <row r="67" spans="1:5" s="1" customFormat="1" ht="12" customHeight="1">
      <c r="A67" s="436" t="s">
        <v>337</v>
      </c>
      <c r="B67" s="437" t="s">
        <v>338</v>
      </c>
      <c r="C67" s="441"/>
      <c r="D67" s="441"/>
      <c r="E67" s="508"/>
    </row>
    <row r="68" spans="1:5" s="1" customFormat="1" ht="12" customHeight="1">
      <c r="A68" s="436" t="s">
        <v>339</v>
      </c>
      <c r="B68" s="437" t="s">
        <v>340</v>
      </c>
      <c r="C68" s="441"/>
      <c r="D68" s="441"/>
      <c r="E68" s="508"/>
    </row>
    <row r="69" spans="1:5" s="1" customFormat="1" ht="12" customHeight="1">
      <c r="A69" s="436" t="s">
        <v>341</v>
      </c>
      <c r="B69" s="444" t="s">
        <v>342</v>
      </c>
      <c r="C69" s="443">
        <f>+C55+C56</f>
        <v>0</v>
      </c>
      <c r="D69" s="443">
        <f>+D55+D56</f>
        <v>0</v>
      </c>
      <c r="E69" s="519">
        <f>+E55+E56</f>
        <v>0</v>
      </c>
    </row>
    <row r="70" spans="1:5" s="1" customFormat="1" ht="12" customHeight="1">
      <c r="A70" s="489" t="s">
        <v>388</v>
      </c>
      <c r="B70" s="440" t="s">
        <v>343</v>
      </c>
      <c r="C70" s="445"/>
      <c r="D70" s="445"/>
      <c r="E70" s="520"/>
    </row>
    <row r="71" spans="1:5" s="1" customFormat="1" ht="12" customHeight="1">
      <c r="A71" s="489" t="s">
        <v>389</v>
      </c>
      <c r="B71" s="440" t="s">
        <v>344</v>
      </c>
      <c r="C71" s="445">
        <f>SUM(C72:C73)</f>
        <v>0</v>
      </c>
      <c r="D71" s="445">
        <f>SUM(D72:D73)</f>
        <v>0</v>
      </c>
      <c r="E71" s="520">
        <f>SUM(E72:E73)</f>
        <v>0</v>
      </c>
    </row>
    <row r="72" spans="1:5" s="1" customFormat="1" ht="12" customHeight="1">
      <c r="A72" s="436" t="s">
        <v>345</v>
      </c>
      <c r="B72" s="437" t="s">
        <v>346</v>
      </c>
      <c r="C72" s="445"/>
      <c r="D72" s="445"/>
      <c r="E72" s="520"/>
    </row>
    <row r="73" spans="1:5" s="1" customFormat="1" ht="12" customHeight="1" thickBot="1">
      <c r="A73" s="446" t="s">
        <v>347</v>
      </c>
      <c r="B73" s="447" t="s">
        <v>348</v>
      </c>
      <c r="C73" s="490"/>
      <c r="D73" s="490"/>
      <c r="E73" s="520"/>
    </row>
    <row r="74" spans="1:5" s="1" customFormat="1" ht="12" customHeight="1" thickBot="1">
      <c r="A74" s="952" t="s">
        <v>390</v>
      </c>
      <c r="B74" s="958" t="s">
        <v>391</v>
      </c>
      <c r="C74" s="586">
        <f>SUM(C66+C70+C71)</f>
        <v>0</v>
      </c>
      <c r="D74" s="586">
        <f>SUM(D66+D70+D71)</f>
        <v>0</v>
      </c>
      <c r="E74" s="962">
        <f>SUM(E66+E70+E71)</f>
        <v>0</v>
      </c>
    </row>
    <row r="75" spans="1:5" s="1" customFormat="1" ht="12" customHeight="1" thickBot="1">
      <c r="A75" s="952" t="s">
        <v>407</v>
      </c>
      <c r="B75" s="956" t="s">
        <v>392</v>
      </c>
      <c r="C75" s="208"/>
      <c r="D75" s="208"/>
      <c r="E75" s="671"/>
    </row>
    <row r="76" spans="1:5" s="1" customFormat="1" ht="12" customHeight="1" thickBot="1">
      <c r="A76" s="952" t="s">
        <v>408</v>
      </c>
      <c r="B76" s="956" t="s">
        <v>393</v>
      </c>
      <c r="C76" s="208"/>
      <c r="D76" s="208"/>
      <c r="E76" s="671"/>
    </row>
    <row r="77" spans="1:5" s="1" customFormat="1" ht="12" customHeight="1" thickBot="1">
      <c r="A77" s="952" t="s">
        <v>16</v>
      </c>
      <c r="B77" s="959" t="s">
        <v>386</v>
      </c>
      <c r="C77" s="208">
        <f>SUM(C74:C76)</f>
        <v>0</v>
      </c>
      <c r="D77" s="208">
        <f>SUM(D74:D76)</f>
        <v>0</v>
      </c>
      <c r="E77" s="671">
        <f>SUM(E74:E76)</f>
        <v>0</v>
      </c>
    </row>
    <row r="78" spans="1:5" s="1" customFormat="1" ht="26.25" customHeight="1" thickBot="1">
      <c r="A78" s="952" t="s">
        <v>17</v>
      </c>
      <c r="B78" s="960" t="s">
        <v>409</v>
      </c>
      <c r="C78" s="961">
        <f>SUM(C65+C77)</f>
        <v>0</v>
      </c>
      <c r="D78" s="961">
        <f>SUM(D65+D77)</f>
        <v>0</v>
      </c>
      <c r="E78" s="1059">
        <f>SUM(E65+E77)</f>
        <v>0</v>
      </c>
    </row>
    <row r="79" spans="1:5" ht="16.5" customHeight="1">
      <c r="A79" s="341" t="s">
        <v>21</v>
      </c>
      <c r="B79" s="341"/>
      <c r="C79" s="341"/>
      <c r="D79" s="341"/>
      <c r="E79" s="341"/>
    </row>
    <row r="80" spans="1:5" s="89" customFormat="1" ht="16.5" customHeight="1" thickBot="1">
      <c r="A80" s="149" t="s">
        <v>22</v>
      </c>
      <c r="B80" s="341"/>
      <c r="C80" s="47"/>
      <c r="D80" s="47"/>
      <c r="E80" s="47" t="s">
        <v>628</v>
      </c>
    </row>
    <row r="81" spans="1:5" s="89" customFormat="1" ht="16.5" customHeight="1">
      <c r="A81" s="342" t="s">
        <v>3</v>
      </c>
      <c r="B81" s="344" t="s">
        <v>23</v>
      </c>
      <c r="C81" s="1363" t="s">
        <v>884</v>
      </c>
      <c r="D81" s="1364"/>
      <c r="E81" s="1365"/>
    </row>
    <row r="82" spans="1:5" ht="38.1" customHeight="1" thickBot="1">
      <c r="A82" s="343"/>
      <c r="B82" s="345"/>
      <c r="C82" s="151" t="s">
        <v>5</v>
      </c>
      <c r="D82" s="151" t="s">
        <v>6</v>
      </c>
      <c r="E82" s="152" t="s">
        <v>7</v>
      </c>
    </row>
    <row r="83" spans="1:5" s="22" customFormat="1" ht="12" customHeight="1" thickBot="1">
      <c r="A83" s="18">
        <v>1</v>
      </c>
      <c r="B83" s="19">
        <v>2</v>
      </c>
      <c r="C83" s="19">
        <v>3</v>
      </c>
      <c r="D83" s="19">
        <v>4</v>
      </c>
      <c r="E83" s="20">
        <v>5</v>
      </c>
    </row>
    <row r="84" spans="1:5" ht="12" customHeight="1" thickBot="1">
      <c r="A84" s="14" t="s">
        <v>8</v>
      </c>
      <c r="B84" s="17" t="s">
        <v>265</v>
      </c>
      <c r="C84" s="201">
        <f>+C85+C86+C87+C88+C89</f>
        <v>0</v>
      </c>
      <c r="D84" s="201">
        <f>+D85+D86+D87+D88+D89</f>
        <v>0</v>
      </c>
      <c r="E84" s="78">
        <f>+E85+E86+E87+E88+E89</f>
        <v>0</v>
      </c>
    </row>
    <row r="85" spans="1:5" ht="12" customHeight="1">
      <c r="A85" s="11" t="s">
        <v>217</v>
      </c>
      <c r="B85" s="6" t="s">
        <v>24</v>
      </c>
      <c r="C85" s="204"/>
      <c r="D85" s="204"/>
      <c r="E85" s="80"/>
    </row>
    <row r="86" spans="1:5" ht="12" customHeight="1">
      <c r="A86" s="9" t="s">
        <v>218</v>
      </c>
      <c r="B86" s="5" t="s">
        <v>25</v>
      </c>
      <c r="C86" s="203"/>
      <c r="D86" s="203"/>
      <c r="E86" s="81"/>
    </row>
    <row r="87" spans="1:5" ht="12" customHeight="1">
      <c r="A87" s="9" t="s">
        <v>219</v>
      </c>
      <c r="B87" s="5" t="s">
        <v>26</v>
      </c>
      <c r="C87" s="206"/>
      <c r="D87" s="206"/>
      <c r="E87" s="83"/>
    </row>
    <row r="88" spans="1:5" ht="12" customHeight="1">
      <c r="A88" s="9" t="s">
        <v>220</v>
      </c>
      <c r="B88" s="7" t="s">
        <v>27</v>
      </c>
      <c r="C88" s="206"/>
      <c r="D88" s="206"/>
      <c r="E88" s="83"/>
    </row>
    <row r="89" spans="1:5" ht="12" customHeight="1">
      <c r="A89" s="9" t="s">
        <v>221</v>
      </c>
      <c r="B89" s="12" t="s">
        <v>28</v>
      </c>
      <c r="C89" s="206">
        <f>SUM(C90:C100)</f>
        <v>0</v>
      </c>
      <c r="D89" s="206">
        <f>SUM(D90:D100)</f>
        <v>0</v>
      </c>
      <c r="E89" s="83">
        <f>SUM(E90:E100)</f>
        <v>0</v>
      </c>
    </row>
    <row r="90" spans="1:5" s="415" customFormat="1" ht="12" customHeight="1">
      <c r="A90" s="413" t="s">
        <v>229</v>
      </c>
      <c r="B90" s="416" t="s">
        <v>223</v>
      </c>
      <c r="C90" s="399"/>
      <c r="D90" s="399"/>
      <c r="E90" s="400"/>
    </row>
    <row r="91" spans="1:5" s="415" customFormat="1" ht="12" customHeight="1">
      <c r="A91" s="413" t="s">
        <v>230</v>
      </c>
      <c r="B91" s="416" t="s">
        <v>224</v>
      </c>
      <c r="C91" s="399"/>
      <c r="D91" s="399"/>
      <c r="E91" s="400"/>
    </row>
    <row r="92" spans="1:5" s="415" customFormat="1" ht="12" customHeight="1">
      <c r="A92" s="413" t="s">
        <v>231</v>
      </c>
      <c r="B92" s="414" t="s">
        <v>225</v>
      </c>
      <c r="C92" s="399"/>
      <c r="D92" s="399"/>
      <c r="E92" s="400"/>
    </row>
    <row r="93" spans="1:5" s="415" customFormat="1" ht="12" customHeight="1">
      <c r="A93" s="417" t="s">
        <v>232</v>
      </c>
      <c r="B93" s="418" t="s">
        <v>226</v>
      </c>
      <c r="C93" s="399"/>
      <c r="D93" s="399"/>
      <c r="E93" s="400"/>
    </row>
    <row r="94" spans="1:5" s="415" customFormat="1" ht="12" customHeight="1">
      <c r="A94" s="413" t="s">
        <v>233</v>
      </c>
      <c r="B94" s="418" t="s">
        <v>227</v>
      </c>
      <c r="C94" s="399"/>
      <c r="D94" s="399"/>
      <c r="E94" s="400"/>
    </row>
    <row r="95" spans="1:5" s="415" customFormat="1" ht="12" customHeight="1">
      <c r="A95" s="419" t="s">
        <v>234</v>
      </c>
      <c r="B95" s="416" t="s">
        <v>240</v>
      </c>
      <c r="C95" s="399"/>
      <c r="D95" s="399"/>
      <c r="E95" s="400"/>
    </row>
    <row r="96" spans="1:5" s="415" customFormat="1" ht="12" customHeight="1">
      <c r="A96" s="419" t="s">
        <v>235</v>
      </c>
      <c r="B96" s="414" t="s">
        <v>241</v>
      </c>
      <c r="C96" s="399"/>
      <c r="D96" s="399"/>
      <c r="E96" s="400"/>
    </row>
    <row r="97" spans="1:5" s="415" customFormat="1" ht="12" customHeight="1">
      <c r="A97" s="419" t="s">
        <v>236</v>
      </c>
      <c r="B97" s="418" t="s">
        <v>242</v>
      </c>
      <c r="C97" s="399"/>
      <c r="D97" s="399"/>
      <c r="E97" s="400"/>
    </row>
    <row r="98" spans="1:5" s="415" customFormat="1" ht="12" customHeight="1">
      <c r="A98" s="419" t="s">
        <v>237</v>
      </c>
      <c r="B98" s="418" t="s">
        <v>243</v>
      </c>
      <c r="C98" s="399"/>
      <c r="D98" s="399"/>
      <c r="E98" s="400"/>
    </row>
    <row r="99" spans="1:5" s="415" customFormat="1" ht="12" customHeight="1">
      <c r="A99" s="419" t="s">
        <v>239</v>
      </c>
      <c r="B99" s="418" t="s">
        <v>244</v>
      </c>
      <c r="C99" s="399"/>
      <c r="D99" s="399"/>
      <c r="E99" s="400"/>
    </row>
    <row r="100" spans="1:5" s="415" customFormat="1" ht="12" customHeight="1" thickBot="1">
      <c r="A100" s="420" t="s">
        <v>612</v>
      </c>
      <c r="B100" s="421" t="s">
        <v>245</v>
      </c>
      <c r="C100" s="401"/>
      <c r="D100" s="401"/>
      <c r="E100" s="402"/>
    </row>
    <row r="101" spans="1:5" ht="12" customHeight="1" thickBot="1">
      <c r="A101" s="13" t="s">
        <v>9</v>
      </c>
      <c r="B101" s="16" t="s">
        <v>266</v>
      </c>
      <c r="C101" s="202">
        <f>+C102+C103+C104</f>
        <v>0</v>
      </c>
      <c r="D101" s="202">
        <f>+D102+D103+D104</f>
        <v>0</v>
      </c>
      <c r="E101" s="79">
        <f>+E102+E103+E104</f>
        <v>0</v>
      </c>
    </row>
    <row r="102" spans="1:5" ht="12" customHeight="1">
      <c r="A102" s="10" t="s">
        <v>246</v>
      </c>
      <c r="B102" s="5" t="s">
        <v>29</v>
      </c>
      <c r="C102" s="205"/>
      <c r="D102" s="205"/>
      <c r="E102" s="82"/>
    </row>
    <row r="103" spans="1:5" ht="12" customHeight="1">
      <c r="A103" s="10" t="s">
        <v>247</v>
      </c>
      <c r="B103" s="8" t="s">
        <v>30</v>
      </c>
      <c r="C103" s="203"/>
      <c r="D103" s="203"/>
      <c r="E103" s="81"/>
    </row>
    <row r="104" spans="1:5" ht="12" customHeight="1">
      <c r="A104" s="10" t="s">
        <v>248</v>
      </c>
      <c r="B104" s="412" t="s">
        <v>249</v>
      </c>
      <c r="C104" s="203">
        <f>SUM(C105:C112)</f>
        <v>0</v>
      </c>
      <c r="D104" s="203">
        <f>SUM(D105:D112)</f>
        <v>0</v>
      </c>
      <c r="E104" s="81">
        <f>SUM(E105:E112)</f>
        <v>0</v>
      </c>
    </row>
    <row r="105" spans="1:5" s="415" customFormat="1" ht="12" customHeight="1">
      <c r="A105" s="422" t="s">
        <v>250</v>
      </c>
      <c r="B105" s="69" t="s">
        <v>264</v>
      </c>
      <c r="C105" s="397"/>
      <c r="D105" s="397"/>
      <c r="E105" s="398"/>
    </row>
    <row r="106" spans="1:5" s="415" customFormat="1" ht="12" customHeight="1">
      <c r="A106" s="422" t="s">
        <v>251</v>
      </c>
      <c r="B106" s="423" t="s">
        <v>258</v>
      </c>
      <c r="C106" s="397"/>
      <c r="D106" s="397"/>
      <c r="E106" s="398"/>
    </row>
    <row r="107" spans="1:5" s="415" customFormat="1">
      <c r="A107" s="422" t="s">
        <v>252</v>
      </c>
      <c r="B107" s="424" t="s">
        <v>259</v>
      </c>
      <c r="C107" s="397"/>
      <c r="D107" s="397"/>
      <c r="E107" s="398"/>
    </row>
    <row r="108" spans="1:5" s="415" customFormat="1" ht="12" customHeight="1">
      <c r="A108" s="422" t="s">
        <v>253</v>
      </c>
      <c r="B108" s="424" t="s">
        <v>260</v>
      </c>
      <c r="C108" s="425"/>
      <c r="D108" s="425"/>
      <c r="E108" s="426"/>
    </row>
    <row r="109" spans="1:5" s="415" customFormat="1" ht="12" customHeight="1">
      <c r="A109" s="422" t="s">
        <v>254</v>
      </c>
      <c r="B109" s="424" t="s">
        <v>261</v>
      </c>
      <c r="C109" s="425"/>
      <c r="D109" s="425"/>
      <c r="E109" s="426"/>
    </row>
    <row r="110" spans="1:5" s="415" customFormat="1" ht="15" customHeight="1">
      <c r="A110" s="422" t="s">
        <v>255</v>
      </c>
      <c r="B110" s="424" t="s">
        <v>262</v>
      </c>
      <c r="C110" s="425"/>
      <c r="D110" s="425"/>
      <c r="E110" s="426"/>
    </row>
    <row r="111" spans="1:5" s="415" customFormat="1" ht="12.75" customHeight="1">
      <c r="A111" s="427" t="s">
        <v>256</v>
      </c>
      <c r="B111" s="424" t="s">
        <v>32</v>
      </c>
      <c r="C111" s="428"/>
      <c r="D111" s="428"/>
      <c r="E111" s="429"/>
    </row>
    <row r="112" spans="1:5" s="415" customFormat="1" ht="14.25" customHeight="1" thickBot="1">
      <c r="A112" s="430" t="s">
        <v>257</v>
      </c>
      <c r="B112" s="431" t="s">
        <v>263</v>
      </c>
      <c r="C112" s="428"/>
      <c r="D112" s="428"/>
      <c r="E112" s="429"/>
    </row>
    <row r="113" spans="1:5" ht="12" customHeight="1" thickBot="1">
      <c r="A113" s="13" t="s">
        <v>10</v>
      </c>
      <c r="B113" s="432" t="s">
        <v>267</v>
      </c>
      <c r="C113" s="201">
        <f>+C84+C101</f>
        <v>0</v>
      </c>
      <c r="D113" s="201">
        <f>+D84+D101</f>
        <v>0</v>
      </c>
      <c r="E113" s="78">
        <f>+E84+E101</f>
        <v>0</v>
      </c>
    </row>
    <row r="114" spans="1:5" ht="12" customHeight="1" thickBot="1">
      <c r="A114" s="72" t="s">
        <v>394</v>
      </c>
      <c r="B114" s="495" t="s">
        <v>395</v>
      </c>
      <c r="C114" s="202">
        <f>SUM(C115:C117)</f>
        <v>0</v>
      </c>
      <c r="D114" s="202">
        <f>SUM(D115:D117)</f>
        <v>0</v>
      </c>
      <c r="E114" s="79">
        <f>SUM(E115:E117)</f>
        <v>0</v>
      </c>
    </row>
    <row r="115" spans="1:5" ht="12" customHeight="1">
      <c r="A115" s="73" t="s">
        <v>396</v>
      </c>
      <c r="B115" s="74" t="s">
        <v>399</v>
      </c>
      <c r="C115" s="203"/>
      <c r="D115" s="203"/>
      <c r="E115" s="81"/>
    </row>
    <row r="116" spans="1:5" ht="12" customHeight="1">
      <c r="A116" s="71" t="s">
        <v>397</v>
      </c>
      <c r="B116" s="68" t="s">
        <v>400</v>
      </c>
      <c r="C116" s="203"/>
      <c r="D116" s="203"/>
      <c r="E116" s="81"/>
    </row>
    <row r="117" spans="1:5" ht="12" customHeight="1" thickBot="1">
      <c r="A117" s="75" t="s">
        <v>398</v>
      </c>
      <c r="B117" s="76" t="s">
        <v>401</v>
      </c>
      <c r="C117" s="206"/>
      <c r="D117" s="206"/>
      <c r="E117" s="83"/>
    </row>
    <row r="118" spans="1:5" ht="12" customHeight="1" thickBot="1">
      <c r="A118" s="72" t="s">
        <v>402</v>
      </c>
      <c r="B118" s="495" t="s">
        <v>403</v>
      </c>
      <c r="C118" s="209"/>
      <c r="D118" s="209"/>
      <c r="E118" s="210"/>
    </row>
    <row r="119" spans="1:5" ht="12" customHeight="1" thickBot="1">
      <c r="A119" s="496" t="s">
        <v>411</v>
      </c>
      <c r="B119" s="495" t="s">
        <v>410</v>
      </c>
      <c r="C119" s="209">
        <f>SUM(C114+C118)</f>
        <v>0</v>
      </c>
      <c r="D119" s="209">
        <f>SUM(D114+D118)</f>
        <v>0</v>
      </c>
      <c r="E119" s="210">
        <f>SUM(E114+E118)</f>
        <v>0</v>
      </c>
    </row>
    <row r="120" spans="1:5" ht="12" customHeight="1" thickBot="1">
      <c r="A120" s="496" t="s">
        <v>412</v>
      </c>
      <c r="B120" s="495" t="s">
        <v>404</v>
      </c>
      <c r="C120" s="209"/>
      <c r="D120" s="209"/>
      <c r="E120" s="210"/>
    </row>
    <row r="121" spans="1:5" ht="12" customHeight="1" thickBot="1">
      <c r="A121" s="496" t="s">
        <v>413</v>
      </c>
      <c r="B121" s="495" t="s">
        <v>405</v>
      </c>
      <c r="C121" s="209"/>
      <c r="D121" s="209"/>
      <c r="E121" s="210"/>
    </row>
    <row r="122" spans="1:5" ht="12" customHeight="1" thickBot="1">
      <c r="A122" s="70" t="s">
        <v>33</v>
      </c>
      <c r="B122" s="140" t="s">
        <v>406</v>
      </c>
      <c r="C122" s="211">
        <f>SUM(C119:C121)</f>
        <v>0</v>
      </c>
      <c r="D122" s="211">
        <f>SUM(D119:D121)</f>
        <v>0</v>
      </c>
      <c r="E122" s="85">
        <f>SUM(E119:E121)</f>
        <v>0</v>
      </c>
    </row>
    <row r="123" spans="1:5" s="1" customFormat="1" ht="28.5" customHeight="1" thickBot="1">
      <c r="A123" s="77" t="s">
        <v>12</v>
      </c>
      <c r="B123" s="141" t="s">
        <v>414</v>
      </c>
      <c r="C123" s="207">
        <f>SUM(C113+C122)</f>
        <v>0</v>
      </c>
      <c r="D123" s="207">
        <f>SUM(D113+D122)</f>
        <v>0</v>
      </c>
      <c r="E123" s="1059">
        <f>SUM(E113+E122)</f>
        <v>0</v>
      </c>
    </row>
    <row r="124" spans="1:5" ht="17.25" customHeight="1">
      <c r="A124" s="142"/>
      <c r="B124" s="142"/>
      <c r="C124" s="143"/>
      <c r="D124" s="143"/>
      <c r="E124" s="143"/>
    </row>
    <row r="125" spans="1:5" ht="7.5" customHeight="1">
      <c r="A125" s="142"/>
      <c r="B125" s="142"/>
      <c r="C125" s="143"/>
      <c r="D125" s="143"/>
      <c r="E125" s="143"/>
    </row>
    <row r="127" spans="1:5" ht="12.75" customHeight="1"/>
    <row r="128" spans="1:5" ht="13.5" customHeight="1"/>
    <row r="129" ht="13.5" customHeight="1"/>
    <row r="130" ht="13.5" customHeight="1"/>
    <row r="131" ht="7.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</sheetData>
  <mergeCells count="4">
    <mergeCell ref="A3:A4"/>
    <mergeCell ref="B3:B4"/>
    <mergeCell ref="C3:E3"/>
    <mergeCell ref="C81:E8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8" fitToWidth="3" fitToHeight="2" orientation="portrait" r:id="rId1"/>
  <headerFooter alignWithMargins="0">
    <oddHeader>&amp;C&amp;"Times New Roman CE,Félkövér"&amp;12
Létavértes Városi Önkormányzat
2024. ÉVI ZÁRSZÁMADÁS
ÁLLAMI (ÁLLAMIGAZGATÁSI) FELADATOK MÉRLEGE&amp;10
&amp;R&amp;"Times New Roman CE,Félkövér dőlt"&amp;11 1.4. melléklet a ../2025. (.....) önkormányzati rendelethez</oddHeader>
  </headerFooter>
  <rowBreaks count="1" manualBreakCount="1">
    <brk id="78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>
  <dimension ref="A1:G142"/>
  <sheetViews>
    <sheetView workbookViewId="0">
      <selection activeCell="C2" sqref="C2"/>
    </sheetView>
  </sheetViews>
  <sheetFormatPr defaultRowHeight="15.75"/>
  <cols>
    <col min="1" max="1" width="9.5" style="144" customWidth="1"/>
    <col min="2" max="2" width="60.83203125" style="144" customWidth="1"/>
    <col min="3" max="3" width="17.5" style="145" customWidth="1"/>
    <col min="4" max="4" width="19" style="145" customWidth="1"/>
    <col min="5" max="5" width="15.83203125" style="145" customWidth="1"/>
    <col min="6" max="6" width="14.6640625" style="145" customWidth="1"/>
    <col min="7" max="16384" width="9.33203125" style="21"/>
  </cols>
  <sheetData>
    <row r="1" spans="1:7" ht="15.95" customHeight="1">
      <c r="A1" s="341" t="s">
        <v>0</v>
      </c>
      <c r="B1" s="341"/>
      <c r="C1" s="341"/>
      <c r="D1" s="341"/>
      <c r="E1" s="341"/>
      <c r="F1" s="341"/>
    </row>
    <row r="2" spans="1:7" ht="15.95" customHeight="1" thickBot="1">
      <c r="A2" s="148" t="s">
        <v>1</v>
      </c>
      <c r="B2" s="148"/>
      <c r="C2" s="87"/>
      <c r="D2" s="87"/>
      <c r="E2" s="87"/>
      <c r="F2" s="87" t="s">
        <v>650</v>
      </c>
    </row>
    <row r="3" spans="1:7" ht="15.95" customHeight="1">
      <c r="A3" s="1359" t="s">
        <v>268</v>
      </c>
      <c r="B3" s="1361" t="s">
        <v>4</v>
      </c>
      <c r="C3" s="1398" t="s">
        <v>951</v>
      </c>
      <c r="D3" s="1400" t="s">
        <v>884</v>
      </c>
      <c r="E3" s="1364"/>
      <c r="F3" s="1365"/>
    </row>
    <row r="4" spans="1:7" ht="38.1" customHeight="1" thickBot="1">
      <c r="A4" s="1360"/>
      <c r="B4" s="1362"/>
      <c r="C4" s="1399"/>
      <c r="D4" s="151" t="s">
        <v>5</v>
      </c>
      <c r="E4" s="151" t="s">
        <v>6</v>
      </c>
      <c r="F4" s="152" t="s">
        <v>7</v>
      </c>
    </row>
    <row r="5" spans="1:7" s="22" customFormat="1" ht="12" customHeight="1" thickBot="1">
      <c r="A5" s="457">
        <v>1</v>
      </c>
      <c r="B5" s="906">
        <v>2</v>
      </c>
      <c r="C5" s="909">
        <v>5</v>
      </c>
      <c r="D5" s="455">
        <v>3</v>
      </c>
      <c r="E5" s="19">
        <v>4</v>
      </c>
      <c r="F5" s="20">
        <v>5</v>
      </c>
    </row>
    <row r="6" spans="1:7" s="22" customFormat="1" ht="12" customHeight="1" thickBot="1">
      <c r="A6" s="457" t="s">
        <v>8</v>
      </c>
      <c r="B6" s="907" t="s">
        <v>440</v>
      </c>
      <c r="C6" s="910">
        <f>SUM(C14+C7)</f>
        <v>1090587390</v>
      </c>
      <c r="D6" s="536">
        <f>SUM(D14+D7)</f>
        <v>1218307876</v>
      </c>
      <c r="E6" s="536">
        <f>SUM(E14+E7)</f>
        <v>1270769549</v>
      </c>
      <c r="F6" s="668">
        <f>SUM(F14+F7)</f>
        <v>1283701939</v>
      </c>
    </row>
    <row r="7" spans="1:7" s="1" customFormat="1" ht="12" customHeight="1" thickBot="1">
      <c r="A7" s="534" t="s">
        <v>441</v>
      </c>
      <c r="B7" s="908" t="s">
        <v>350</v>
      </c>
      <c r="C7" s="911">
        <f>SUM(C8:C13)</f>
        <v>933703586</v>
      </c>
      <c r="D7" s="456">
        <f>SUM(D8:D13)</f>
        <v>1084958035</v>
      </c>
      <c r="E7" s="456">
        <f>SUM(E8:E13)</f>
        <v>1110102387</v>
      </c>
      <c r="F7" s="498">
        <f>SUM(F8:F13)</f>
        <v>1110102387</v>
      </c>
    </row>
    <row r="8" spans="1:7" s="1" customFormat="1" ht="12" customHeight="1">
      <c r="A8" s="433" t="s">
        <v>269</v>
      </c>
      <c r="B8" s="434" t="s">
        <v>270</v>
      </c>
      <c r="C8" s="530">
        <v>236410164</v>
      </c>
      <c r="D8" s="1158">
        <v>262315807</v>
      </c>
      <c r="E8" s="1158">
        <v>262315807</v>
      </c>
      <c r="F8" s="1158">
        <v>262315807</v>
      </c>
      <c r="G8" s="853"/>
    </row>
    <row r="9" spans="1:7" s="1" customFormat="1" ht="12" customHeight="1">
      <c r="A9" s="436" t="s">
        <v>271</v>
      </c>
      <c r="B9" s="437" t="s">
        <v>351</v>
      </c>
      <c r="C9" s="438">
        <v>348095205</v>
      </c>
      <c r="D9" s="1158">
        <v>487421944</v>
      </c>
      <c r="E9" s="1158">
        <v>484841851</v>
      </c>
      <c r="F9" s="1158">
        <v>484841851</v>
      </c>
      <c r="G9" s="853"/>
    </row>
    <row r="10" spans="1:7" s="1" customFormat="1" ht="21.75" customHeight="1">
      <c r="A10" s="436" t="s">
        <v>272</v>
      </c>
      <c r="B10" s="437" t="s">
        <v>273</v>
      </c>
      <c r="C10" s="1096">
        <v>302745531</v>
      </c>
      <c r="D10" s="1096">
        <v>313322212</v>
      </c>
      <c r="E10" s="1096">
        <v>311620341</v>
      </c>
      <c r="F10" s="1096">
        <v>311620341</v>
      </c>
      <c r="G10" s="853"/>
    </row>
    <row r="11" spans="1:7" s="1" customFormat="1" ht="12" customHeight="1">
      <c r="A11" s="436" t="s">
        <v>274</v>
      </c>
      <c r="B11" s="437" t="s">
        <v>275</v>
      </c>
      <c r="C11" s="438">
        <v>21948971</v>
      </c>
      <c r="D11" s="1158">
        <v>21898072</v>
      </c>
      <c r="E11" s="1158">
        <v>23713756</v>
      </c>
      <c r="F11" s="1158">
        <v>23713756</v>
      </c>
      <c r="G11" s="853"/>
    </row>
    <row r="12" spans="1:7" s="1" customFormat="1" ht="12" customHeight="1">
      <c r="A12" s="436" t="s">
        <v>276</v>
      </c>
      <c r="B12" s="437" t="s">
        <v>624</v>
      </c>
      <c r="C12" s="702">
        <v>21676395</v>
      </c>
      <c r="D12" s="1158"/>
      <c r="E12" s="1158">
        <v>27610632</v>
      </c>
      <c r="F12" s="1158">
        <v>27610632</v>
      </c>
      <c r="G12" s="853"/>
    </row>
    <row r="13" spans="1:7" s="1" customFormat="1" ht="12" customHeight="1" thickBot="1">
      <c r="A13" s="446" t="s">
        <v>277</v>
      </c>
      <c r="B13" s="447" t="s">
        <v>625</v>
      </c>
      <c r="C13" s="1343">
        <v>2827320</v>
      </c>
      <c r="D13" s="448"/>
      <c r="E13" s="532"/>
      <c r="F13" s="532"/>
    </row>
    <row r="14" spans="1:7" s="1" customFormat="1" ht="12" customHeight="1" thickBot="1">
      <c r="A14" s="535" t="s">
        <v>442</v>
      </c>
      <c r="B14" s="453" t="s">
        <v>358</v>
      </c>
      <c r="C14" s="696">
        <f>SUM(C15:C19)</f>
        <v>156883804</v>
      </c>
      <c r="D14" s="576">
        <f>SUM(D15:D19)</f>
        <v>133349841</v>
      </c>
      <c r="E14" s="576">
        <f>SUM(E15:E19)</f>
        <v>160667162</v>
      </c>
      <c r="F14" s="696">
        <f>SUM(F15:F19)</f>
        <v>173599552</v>
      </c>
    </row>
    <row r="15" spans="1:7" s="1" customFormat="1" ht="12" customHeight="1">
      <c r="A15" s="449" t="s">
        <v>278</v>
      </c>
      <c r="B15" s="450" t="s">
        <v>279</v>
      </c>
      <c r="C15" s="503"/>
      <c r="D15" s="451"/>
      <c r="E15" s="451"/>
      <c r="F15" s="503"/>
    </row>
    <row r="16" spans="1:7" s="1" customFormat="1" ht="12" customHeight="1">
      <c r="A16" s="436" t="s">
        <v>280</v>
      </c>
      <c r="B16" s="437" t="s">
        <v>354</v>
      </c>
      <c r="C16" s="500"/>
      <c r="D16" s="438"/>
      <c r="E16" s="438"/>
      <c r="F16" s="500"/>
    </row>
    <row r="17" spans="1:6" s="1" customFormat="1" ht="12" customHeight="1">
      <c r="A17" s="436" t="s">
        <v>281</v>
      </c>
      <c r="B17" s="437" t="s">
        <v>355</v>
      </c>
      <c r="C17" s="500"/>
      <c r="D17" s="438"/>
      <c r="E17" s="438"/>
      <c r="F17" s="500"/>
    </row>
    <row r="18" spans="1:6" s="1" customFormat="1" ht="12" customHeight="1">
      <c r="A18" s="436" t="s">
        <v>282</v>
      </c>
      <c r="B18" s="437" t="s">
        <v>356</v>
      </c>
      <c r="C18" s="500"/>
      <c r="D18" s="438"/>
      <c r="E18" s="438"/>
      <c r="F18" s="500"/>
    </row>
    <row r="19" spans="1:6" s="1" customFormat="1" ht="12" customHeight="1" thickBot="1">
      <c r="A19" s="436" t="s">
        <v>283</v>
      </c>
      <c r="B19" s="437" t="s">
        <v>357</v>
      </c>
      <c r="C19" s="721">
        <v>156883804</v>
      </c>
      <c r="D19" s="1091">
        <v>133349841</v>
      </c>
      <c r="E19" s="1096">
        <v>160667162</v>
      </c>
      <c r="F19" s="1129">
        <v>173599552</v>
      </c>
    </row>
    <row r="20" spans="1:6" s="1" customFormat="1" ht="12" customHeight="1" thickBot="1">
      <c r="A20" s="452" t="s">
        <v>10</v>
      </c>
      <c r="B20" s="463" t="s">
        <v>359</v>
      </c>
      <c r="C20" s="696">
        <f>SUM(C21:C25)</f>
        <v>371362884</v>
      </c>
      <c r="D20" s="576">
        <f>SUM(D21:D24)</f>
        <v>587975500</v>
      </c>
      <c r="E20" s="576">
        <f>SUM(E21:E24)</f>
        <v>288736500</v>
      </c>
      <c r="F20" s="696">
        <f>SUM(F21:F25)</f>
        <v>0</v>
      </c>
    </row>
    <row r="21" spans="1:6" s="1" customFormat="1" ht="12" customHeight="1">
      <c r="A21" s="449" t="s">
        <v>284</v>
      </c>
      <c r="B21" s="450" t="s">
        <v>285</v>
      </c>
      <c r="C21" s="513"/>
      <c r="D21" s="1137">
        <v>587975500</v>
      </c>
      <c r="E21" s="1137">
        <v>288736500</v>
      </c>
      <c r="F21" s="513"/>
    </row>
    <row r="22" spans="1:6" s="1" customFormat="1" ht="12" customHeight="1">
      <c r="A22" s="436" t="s">
        <v>286</v>
      </c>
      <c r="B22" s="437" t="s">
        <v>360</v>
      </c>
      <c r="C22" s="506"/>
      <c r="D22" s="840"/>
      <c r="E22" s="840"/>
      <c r="F22" s="841"/>
    </row>
    <row r="23" spans="1:6" s="1" customFormat="1" ht="12" customHeight="1">
      <c r="A23" s="436" t="s">
        <v>287</v>
      </c>
      <c r="B23" s="567" t="s">
        <v>361</v>
      </c>
      <c r="C23" s="500"/>
      <c r="D23" s="438"/>
      <c r="E23" s="438"/>
      <c r="F23" s="500"/>
    </row>
    <row r="24" spans="1:6" s="1" customFormat="1" ht="12" customHeight="1">
      <c r="A24" s="446" t="s">
        <v>288</v>
      </c>
      <c r="B24" s="568" t="s">
        <v>362</v>
      </c>
      <c r="C24" s="507"/>
      <c r="D24" s="461"/>
      <c r="E24" s="461"/>
      <c r="F24" s="507"/>
    </row>
    <row r="25" spans="1:6" s="1" customFormat="1" ht="12" customHeight="1" thickBot="1">
      <c r="A25" s="484" t="s">
        <v>289</v>
      </c>
      <c r="B25" s="483" t="s">
        <v>363</v>
      </c>
      <c r="C25" s="723">
        <v>371362884</v>
      </c>
      <c r="D25" s="1344"/>
      <c r="E25" s="1344"/>
      <c r="F25" s="1315"/>
    </row>
    <row r="26" spans="1:6" s="1" customFormat="1" ht="12" customHeight="1" thickBot="1">
      <c r="A26" s="452" t="s">
        <v>11</v>
      </c>
      <c r="B26" s="463" t="s">
        <v>370</v>
      </c>
      <c r="C26" s="696">
        <f>SUM(C27+C33+C35)</f>
        <v>178046686</v>
      </c>
      <c r="D26" s="696">
        <f>SUM(D27+D33+D35+D34)</f>
        <v>169800000</v>
      </c>
      <c r="E26" s="696">
        <f>SUM(E27+E33+E35+E34)</f>
        <v>169800000</v>
      </c>
      <c r="F26" s="696">
        <f>SUM(F27+F33+F35)</f>
        <v>188089529</v>
      </c>
    </row>
    <row r="27" spans="1:6" s="1" customFormat="1" ht="12" customHeight="1">
      <c r="A27" s="449" t="s">
        <v>290</v>
      </c>
      <c r="B27" s="450" t="s">
        <v>291</v>
      </c>
      <c r="C27" s="503">
        <v>170941167</v>
      </c>
      <c r="D27" s="1127">
        <v>163500000</v>
      </c>
      <c r="E27" s="1127">
        <v>163500000</v>
      </c>
      <c r="F27" s="1149">
        <v>181164317</v>
      </c>
    </row>
    <row r="28" spans="1:6" s="1" customFormat="1" ht="12" customHeight="1">
      <c r="A28" s="436" t="s">
        <v>292</v>
      </c>
      <c r="B28" s="437" t="s">
        <v>293</v>
      </c>
      <c r="C28" s="509">
        <v>13309634</v>
      </c>
      <c r="D28" s="1150">
        <v>13500000</v>
      </c>
      <c r="E28" s="1150">
        <v>13500000</v>
      </c>
      <c r="F28" s="1151">
        <v>12560689</v>
      </c>
    </row>
    <row r="29" spans="1:6" s="467" customFormat="1" ht="12" customHeight="1">
      <c r="A29" s="464" t="s">
        <v>292</v>
      </c>
      <c r="B29" s="465" t="s">
        <v>364</v>
      </c>
      <c r="C29" s="509">
        <v>13309634</v>
      </c>
      <c r="D29" s="1150">
        <v>13500000</v>
      </c>
      <c r="E29" s="1150">
        <v>13500000</v>
      </c>
      <c r="F29" s="1151">
        <v>12560689</v>
      </c>
    </row>
    <row r="30" spans="1:6" s="1" customFormat="1" ht="12" customHeight="1">
      <c r="A30" s="436" t="s">
        <v>367</v>
      </c>
      <c r="B30" s="468" t="s">
        <v>368</v>
      </c>
      <c r="C30" s="509">
        <v>157631533</v>
      </c>
      <c r="D30" s="1150">
        <v>150000000</v>
      </c>
      <c r="E30" s="1150">
        <v>150000000</v>
      </c>
      <c r="F30" s="1151">
        <v>168603628</v>
      </c>
    </row>
    <row r="31" spans="1:6" s="1" customFormat="1" ht="12" customHeight="1">
      <c r="A31" s="436" t="s">
        <v>294</v>
      </c>
      <c r="B31" s="469" t="s">
        <v>369</v>
      </c>
      <c r="C31" s="509">
        <v>157631533</v>
      </c>
      <c r="D31" s="1150">
        <v>150000000</v>
      </c>
      <c r="E31" s="1150">
        <v>150000000</v>
      </c>
      <c r="F31" s="1151">
        <v>168603628</v>
      </c>
    </row>
    <row r="32" spans="1:6" s="467" customFormat="1" ht="12" customHeight="1">
      <c r="A32" s="464" t="s">
        <v>294</v>
      </c>
      <c r="B32" s="470" t="s">
        <v>365</v>
      </c>
      <c r="C32" s="509">
        <v>157631533</v>
      </c>
      <c r="D32" s="1150">
        <v>150000000</v>
      </c>
      <c r="E32" s="1150">
        <v>150000000</v>
      </c>
      <c r="F32" s="1151">
        <v>168603628</v>
      </c>
    </row>
    <row r="33" spans="1:6" s="1" customFormat="1" ht="12" customHeight="1">
      <c r="A33" s="436" t="s">
        <v>295</v>
      </c>
      <c r="B33" s="471" t="s">
        <v>296</v>
      </c>
      <c r="C33" s="722"/>
      <c r="D33" s="698"/>
      <c r="E33" s="698"/>
      <c r="F33" s="699"/>
    </row>
    <row r="34" spans="1:6" s="1" customFormat="1" ht="12" customHeight="1">
      <c r="A34" s="436" t="s">
        <v>297</v>
      </c>
      <c r="B34" s="471" t="s">
        <v>298</v>
      </c>
      <c r="C34" s="682"/>
      <c r="D34" s="443"/>
      <c r="E34" s="443"/>
      <c r="F34" s="519"/>
    </row>
    <row r="35" spans="1:6" s="1" customFormat="1" ht="12" customHeight="1" thickBot="1">
      <c r="A35" s="446" t="s">
        <v>299</v>
      </c>
      <c r="B35" s="447" t="s">
        <v>300</v>
      </c>
      <c r="C35" s="511">
        <v>7105519</v>
      </c>
      <c r="D35" s="1162">
        <v>6300000</v>
      </c>
      <c r="E35" s="1162">
        <v>6300000</v>
      </c>
      <c r="F35" s="1163">
        <v>6925212</v>
      </c>
    </row>
    <row r="36" spans="1:6" s="1" customFormat="1" ht="12" customHeight="1" thickBot="1">
      <c r="A36" s="452" t="s">
        <v>12</v>
      </c>
      <c r="B36" s="463" t="s">
        <v>371</v>
      </c>
      <c r="C36" s="696">
        <f>SUM(C37:C47)</f>
        <v>181443788</v>
      </c>
      <c r="D36" s="576">
        <f>SUM(D37:D46)</f>
        <v>215402459</v>
      </c>
      <c r="E36" s="576">
        <f>SUM(E37:E46)</f>
        <v>217900379</v>
      </c>
      <c r="F36" s="667">
        <f>SUM(F37:F47)</f>
        <v>219119999</v>
      </c>
    </row>
    <row r="37" spans="1:6" s="1" customFormat="1" ht="12" customHeight="1">
      <c r="A37" s="449" t="s">
        <v>301</v>
      </c>
      <c r="B37" s="450" t="s">
        <v>302</v>
      </c>
      <c r="C37" s="513">
        <v>20439265</v>
      </c>
      <c r="D37" s="1158">
        <v>20000000</v>
      </c>
      <c r="E37" s="1158">
        <v>20000000</v>
      </c>
      <c r="F37" s="1164">
        <v>20664344</v>
      </c>
    </row>
    <row r="38" spans="1:6" s="1" customFormat="1" ht="12" customHeight="1">
      <c r="A38" s="436" t="s">
        <v>303</v>
      </c>
      <c r="B38" s="437" t="s">
        <v>304</v>
      </c>
      <c r="C38" s="681">
        <v>95146105</v>
      </c>
      <c r="D38" s="1158">
        <v>128838360</v>
      </c>
      <c r="E38" s="1158">
        <v>128838360</v>
      </c>
      <c r="F38" s="1166">
        <v>134447501</v>
      </c>
    </row>
    <row r="39" spans="1:6" s="1" customFormat="1" ht="12" customHeight="1">
      <c r="A39" s="436" t="s">
        <v>305</v>
      </c>
      <c r="B39" s="437" t="s">
        <v>306</v>
      </c>
      <c r="C39" s="681">
        <v>19931565</v>
      </c>
      <c r="D39" s="1158">
        <v>9393200</v>
      </c>
      <c r="E39" s="1158">
        <v>9393200</v>
      </c>
      <c r="F39" s="1166">
        <v>8005115</v>
      </c>
    </row>
    <row r="40" spans="1:6" s="1" customFormat="1" ht="12" customHeight="1">
      <c r="A40" s="436" t="s">
        <v>307</v>
      </c>
      <c r="B40" s="437" t="s">
        <v>308</v>
      </c>
      <c r="C40" s="1007"/>
      <c r="D40" s="1158"/>
      <c r="E40" s="1158"/>
      <c r="F40" s="1167"/>
    </row>
    <row r="41" spans="1:6" s="1" customFormat="1" ht="12" customHeight="1">
      <c r="A41" s="436" t="s">
        <v>309</v>
      </c>
      <c r="B41" s="437" t="s">
        <v>310</v>
      </c>
      <c r="C41" s="681">
        <v>13327325</v>
      </c>
      <c r="D41" s="1158">
        <v>13327000</v>
      </c>
      <c r="E41" s="1158">
        <v>14114402</v>
      </c>
      <c r="F41" s="1166">
        <v>15072187</v>
      </c>
    </row>
    <row r="42" spans="1:6" s="1" customFormat="1" ht="12" customHeight="1">
      <c r="A42" s="436" t="s">
        <v>311</v>
      </c>
      <c r="B42" s="437" t="s">
        <v>312</v>
      </c>
      <c r="C42" s="681">
        <v>25967501</v>
      </c>
      <c r="D42" s="1158">
        <v>29561864</v>
      </c>
      <c r="E42" s="1158">
        <v>29774462</v>
      </c>
      <c r="F42" s="1166">
        <v>33390721</v>
      </c>
    </row>
    <row r="43" spans="1:6" s="1" customFormat="1" ht="12" customHeight="1">
      <c r="A43" s="436" t="s">
        <v>313</v>
      </c>
      <c r="B43" s="437" t="s">
        <v>314</v>
      </c>
      <c r="C43" s="681"/>
      <c r="D43" s="1158">
        <v>14282035</v>
      </c>
      <c r="E43" s="1158">
        <v>14282035</v>
      </c>
      <c r="F43" s="1166"/>
    </row>
    <row r="44" spans="1:6" s="1" customFormat="1" ht="12" customHeight="1">
      <c r="A44" s="436" t="s">
        <v>315</v>
      </c>
      <c r="B44" s="437" t="s">
        <v>316</v>
      </c>
      <c r="C44" s="681">
        <v>139</v>
      </c>
      <c r="D44" s="1165"/>
      <c r="E44" s="1165"/>
      <c r="F44" s="1166">
        <v>22425</v>
      </c>
    </row>
    <row r="45" spans="1:6" s="1" customFormat="1" ht="12" customHeight="1">
      <c r="A45" s="436" t="s">
        <v>317</v>
      </c>
      <c r="B45" s="437" t="s">
        <v>318</v>
      </c>
      <c r="C45" s="681"/>
      <c r="D45" s="1165"/>
      <c r="E45" s="1165"/>
      <c r="F45" s="1166"/>
    </row>
    <row r="46" spans="1:6" s="1" customFormat="1" ht="12" customHeight="1">
      <c r="A46" s="446" t="s">
        <v>319</v>
      </c>
      <c r="B46" s="447" t="s">
        <v>626</v>
      </c>
      <c r="C46" s="1008">
        <v>43000</v>
      </c>
      <c r="D46" s="1170"/>
      <c r="E46" s="1170">
        <v>1497920</v>
      </c>
      <c r="F46" s="1171">
        <v>1497920</v>
      </c>
    </row>
    <row r="47" spans="1:6" s="1" customFormat="1" ht="12" customHeight="1" thickBot="1">
      <c r="A47" s="446" t="s">
        <v>636</v>
      </c>
      <c r="B47" s="447" t="s">
        <v>320</v>
      </c>
      <c r="C47" s="681">
        <v>6588888</v>
      </c>
      <c r="D47" s="1174"/>
      <c r="E47" s="1174"/>
      <c r="F47" s="1166">
        <v>6019786</v>
      </c>
    </row>
    <row r="48" spans="1:6" s="1" customFormat="1" ht="12" customHeight="1" thickBot="1">
      <c r="A48" s="452" t="s">
        <v>13</v>
      </c>
      <c r="B48" s="463" t="s">
        <v>372</v>
      </c>
      <c r="C48" s="696">
        <f>SUM(C49:C53)</f>
        <v>0</v>
      </c>
      <c r="D48" s="576">
        <f>SUM(D49:D53)</f>
        <v>89000000</v>
      </c>
      <c r="E48" s="576">
        <f>SUM(E49:E53)</f>
        <v>89000000</v>
      </c>
      <c r="F48" s="696">
        <f>SUM(F49:F53)</f>
        <v>26794259</v>
      </c>
    </row>
    <row r="49" spans="1:6" s="1" customFormat="1" ht="12" customHeight="1">
      <c r="A49" s="449" t="s">
        <v>322</v>
      </c>
      <c r="B49" s="450" t="s">
        <v>323</v>
      </c>
      <c r="C49" s="514"/>
      <c r="D49" s="842"/>
      <c r="E49" s="842"/>
      <c r="F49" s="843"/>
    </row>
    <row r="50" spans="1:6" s="1" customFormat="1" ht="12" customHeight="1">
      <c r="A50" s="436" t="s">
        <v>324</v>
      </c>
      <c r="B50" s="437" t="s">
        <v>325</v>
      </c>
      <c r="C50" s="681"/>
      <c r="D50" s="1158">
        <v>89000000</v>
      </c>
      <c r="E50" s="1165">
        <v>89000000</v>
      </c>
      <c r="F50" s="1166">
        <v>26549378</v>
      </c>
    </row>
    <row r="51" spans="1:6" s="1" customFormat="1" ht="12" customHeight="1">
      <c r="A51" s="436" t="s">
        <v>326</v>
      </c>
      <c r="B51" s="437" t="s">
        <v>327</v>
      </c>
      <c r="C51" s="681"/>
      <c r="D51" s="1165"/>
      <c r="E51" s="1165"/>
      <c r="F51" s="1166">
        <v>244881</v>
      </c>
    </row>
    <row r="52" spans="1:6" s="1" customFormat="1" ht="12" customHeight="1">
      <c r="A52" s="436" t="s">
        <v>328</v>
      </c>
      <c r="B52" s="437" t="s">
        <v>329</v>
      </c>
      <c r="C52" s="508"/>
      <c r="D52" s="441"/>
      <c r="E52" s="441"/>
      <c r="F52" s="508"/>
    </row>
    <row r="53" spans="1:6" s="1" customFormat="1" ht="13.5" thickBot="1">
      <c r="A53" s="446" t="s">
        <v>330</v>
      </c>
      <c r="B53" s="447" t="s">
        <v>331</v>
      </c>
      <c r="C53" s="511"/>
      <c r="D53" s="477"/>
      <c r="E53" s="477"/>
      <c r="F53" s="511"/>
    </row>
    <row r="54" spans="1:6" s="1" customFormat="1" ht="12" customHeight="1" thickBot="1">
      <c r="A54" s="452" t="s">
        <v>14</v>
      </c>
      <c r="B54" s="463" t="s">
        <v>378</v>
      </c>
      <c r="C54" s="516">
        <f>SUM(C55:C57)</f>
        <v>40000</v>
      </c>
      <c r="D54" s="576">
        <f>SUM(D55:D57)</f>
        <v>0</v>
      </c>
      <c r="E54" s="576">
        <f>SUM(E55:E57)</f>
        <v>0</v>
      </c>
      <c r="F54" s="667">
        <f>SUM(F55:F57)</f>
        <v>369830</v>
      </c>
    </row>
    <row r="55" spans="1:6" s="1" customFormat="1" ht="12" customHeight="1">
      <c r="A55" s="449" t="s">
        <v>332</v>
      </c>
      <c r="B55" s="450" t="s">
        <v>373</v>
      </c>
      <c r="C55" s="517"/>
      <c r="D55" s="462"/>
      <c r="E55" s="462"/>
      <c r="F55" s="844"/>
    </row>
    <row r="56" spans="1:6" s="1" customFormat="1" ht="12" customHeight="1">
      <c r="A56" s="436" t="s">
        <v>784</v>
      </c>
      <c r="B56" s="437" t="s">
        <v>374</v>
      </c>
      <c r="C56" s="508"/>
      <c r="D56" s="441"/>
      <c r="E56" s="441"/>
      <c r="F56" s="674"/>
    </row>
    <row r="57" spans="1:6" s="1" customFormat="1" ht="12" customHeight="1" thickBot="1">
      <c r="A57" s="436" t="s">
        <v>664</v>
      </c>
      <c r="B57" s="437" t="s">
        <v>333</v>
      </c>
      <c r="C57" s="681">
        <v>40000</v>
      </c>
      <c r="D57" s="482"/>
      <c r="E57" s="473"/>
      <c r="F57" s="681">
        <v>369830</v>
      </c>
    </row>
    <row r="58" spans="1:6" s="1" customFormat="1" ht="12" customHeight="1" thickBot="1">
      <c r="A58" s="452" t="s">
        <v>15</v>
      </c>
      <c r="B58" s="453" t="s">
        <v>384</v>
      </c>
      <c r="C58" s="696">
        <f>SUM(C59:C61)</f>
        <v>0</v>
      </c>
      <c r="D58" s="576">
        <f>SUM(D59:D61)</f>
        <v>16000000</v>
      </c>
      <c r="E58" s="576">
        <f>SUM(E59:E61)</f>
        <v>8000000</v>
      </c>
      <c r="F58" s="667">
        <f>SUM(F59:F61)</f>
        <v>7000000</v>
      </c>
    </row>
    <row r="59" spans="1:6" s="1" customFormat="1" ht="12" customHeight="1">
      <c r="A59" s="449" t="s">
        <v>334</v>
      </c>
      <c r="B59" s="450" t="s">
        <v>379</v>
      </c>
      <c r="C59" s="513"/>
      <c r="D59" s="474"/>
      <c r="E59" s="474"/>
      <c r="F59" s="673"/>
    </row>
    <row r="60" spans="1:6" s="1" customFormat="1" ht="12" customHeight="1">
      <c r="A60" s="436" t="s">
        <v>785</v>
      </c>
      <c r="B60" s="437" t="s">
        <v>380</v>
      </c>
      <c r="C60" s="510"/>
      <c r="D60" s="466"/>
      <c r="E60" s="466"/>
      <c r="F60" s="509"/>
    </row>
    <row r="61" spans="1:6" s="1" customFormat="1" ht="12" customHeight="1" thickBot="1">
      <c r="A61" s="436" t="s">
        <v>609</v>
      </c>
      <c r="B61" s="437" t="s">
        <v>335</v>
      </c>
      <c r="C61" s="511"/>
      <c r="D61" s="1158">
        <v>16000000</v>
      </c>
      <c r="E61" s="1158">
        <v>8000000</v>
      </c>
      <c r="F61" s="1181">
        <v>7000000</v>
      </c>
    </row>
    <row r="62" spans="1:6" s="1" customFormat="1" ht="12" customHeight="1" thickBot="1">
      <c r="A62" s="452" t="s">
        <v>35</v>
      </c>
      <c r="B62" s="463" t="s">
        <v>385</v>
      </c>
      <c r="C62" s="667">
        <f>SUM(C7+C14+C20+C26+C36+C48+C54+C58)</f>
        <v>1821480748</v>
      </c>
      <c r="D62" s="576">
        <f>SUM(D7+D14+D20+D26+D36+D48+D54+D58)</f>
        <v>2296485835</v>
      </c>
      <c r="E62" s="576">
        <f>SUM(E7+E14+E20+E26+E36+E48+E54+E58)</f>
        <v>2044206428</v>
      </c>
      <c r="F62" s="696">
        <f>SUM(F7+F14+F20+F26+F36+F48+F54+F58)</f>
        <v>1725075556</v>
      </c>
    </row>
    <row r="63" spans="1:6" s="1" customFormat="1" ht="12" customHeight="1">
      <c r="A63" s="489" t="s">
        <v>387</v>
      </c>
      <c r="B63" s="488" t="s">
        <v>336</v>
      </c>
      <c r="C63" s="513">
        <f>SUM(C64:C66)</f>
        <v>0</v>
      </c>
      <c r="D63" s="462">
        <f>SUM(D64:D66)</f>
        <v>0</v>
      </c>
      <c r="E63" s="1137">
        <f>SUM(E64:E66)</f>
        <v>17462500</v>
      </c>
      <c r="F63" s="513">
        <f>SUM(F64:F66)</f>
        <v>0</v>
      </c>
    </row>
    <row r="64" spans="1:6" s="1" customFormat="1" ht="12" customHeight="1">
      <c r="A64" s="436" t="s">
        <v>337</v>
      </c>
      <c r="B64" s="437" t="s">
        <v>338</v>
      </c>
      <c r="C64" s="508"/>
      <c r="D64" s="441"/>
      <c r="E64" s="1165">
        <v>17462500</v>
      </c>
      <c r="F64" s="508"/>
    </row>
    <row r="65" spans="1:6" s="1" customFormat="1" ht="12" customHeight="1">
      <c r="A65" s="436" t="s">
        <v>339</v>
      </c>
      <c r="B65" s="437" t="s">
        <v>340</v>
      </c>
      <c r="C65" s="508"/>
      <c r="D65" s="441"/>
      <c r="E65" s="441"/>
      <c r="F65" s="508"/>
    </row>
    <row r="66" spans="1:6" s="1" customFormat="1" ht="12" customHeight="1">
      <c r="A66" s="436" t="s">
        <v>341</v>
      </c>
      <c r="B66" s="444" t="s">
        <v>342</v>
      </c>
      <c r="C66" s="519"/>
      <c r="D66" s="537"/>
      <c r="E66" s="537"/>
      <c r="F66" s="538"/>
    </row>
    <row r="67" spans="1:6" s="1" customFormat="1" ht="12" customHeight="1">
      <c r="A67" s="489" t="s">
        <v>388</v>
      </c>
      <c r="B67" s="440" t="s">
        <v>343</v>
      </c>
      <c r="C67" s="520"/>
      <c r="D67" s="845"/>
      <c r="E67" s="845"/>
      <c r="F67" s="846"/>
    </row>
    <row r="68" spans="1:6" s="1" customFormat="1" ht="12" customHeight="1">
      <c r="A68" s="489" t="s">
        <v>389</v>
      </c>
      <c r="B68" s="440" t="s">
        <v>344</v>
      </c>
      <c r="C68" s="846">
        <f>SUM(C69:C70)</f>
        <v>518511355</v>
      </c>
      <c r="D68" s="845">
        <f>SUM(D69:D70)</f>
        <v>827329830</v>
      </c>
      <c r="E68" s="845">
        <f>SUM(E69:E70)</f>
        <v>823708126</v>
      </c>
      <c r="F68" s="846">
        <f>SUM(F69:F70)</f>
        <v>823708126</v>
      </c>
    </row>
    <row r="69" spans="1:6" s="1" customFormat="1" ht="12" customHeight="1">
      <c r="A69" s="436" t="s">
        <v>345</v>
      </c>
      <c r="B69" s="437" t="s">
        <v>346</v>
      </c>
      <c r="C69" s="539">
        <v>518511355</v>
      </c>
      <c r="D69" s="1158">
        <v>827329830</v>
      </c>
      <c r="E69" s="1158">
        <v>823708126</v>
      </c>
      <c r="F69" s="1158">
        <v>823708126</v>
      </c>
    </row>
    <row r="70" spans="1:6" s="1" customFormat="1" ht="12" customHeight="1">
      <c r="A70" s="436" t="s">
        <v>347</v>
      </c>
      <c r="B70" s="437" t="s">
        <v>348</v>
      </c>
      <c r="C70" s="684"/>
      <c r="D70" s="445"/>
      <c r="E70" s="539"/>
      <c r="F70" s="684"/>
    </row>
    <row r="71" spans="1:6" s="1" customFormat="1" ht="12" customHeight="1" thickBot="1">
      <c r="A71" s="542" t="s">
        <v>445</v>
      </c>
      <c r="B71" s="543" t="s">
        <v>446</v>
      </c>
      <c r="C71" s="669">
        <v>34880940</v>
      </c>
      <c r="D71" s="1193">
        <v>35000000</v>
      </c>
      <c r="E71" s="1193">
        <v>35000000</v>
      </c>
      <c r="F71" s="1194">
        <v>37046808</v>
      </c>
    </row>
    <row r="72" spans="1:6" s="1" customFormat="1" ht="12" customHeight="1" thickBot="1">
      <c r="A72" s="952" t="s">
        <v>390</v>
      </c>
      <c r="B72" s="953" t="s">
        <v>391</v>
      </c>
      <c r="C72" s="88">
        <f>SUM(C63+C67+C68+C71)</f>
        <v>553392295</v>
      </c>
      <c r="D72" s="847">
        <f>SUM(D63+D67+D68+D71)</f>
        <v>862329830</v>
      </c>
      <c r="E72" s="847">
        <f>SUM(E63+E67+E68+E71)</f>
        <v>876170626</v>
      </c>
      <c r="F72" s="848">
        <f>SUM(F63+F67+F68+F71)</f>
        <v>860754934</v>
      </c>
    </row>
    <row r="73" spans="1:6" s="1" customFormat="1" ht="12" customHeight="1" thickBot="1">
      <c r="A73" s="952" t="s">
        <v>407</v>
      </c>
      <c r="B73" s="953" t="s">
        <v>392</v>
      </c>
      <c r="C73" s="88"/>
      <c r="D73" s="847"/>
      <c r="E73" s="847"/>
      <c r="F73" s="848"/>
    </row>
    <row r="74" spans="1:6" s="1" customFormat="1" ht="12" customHeight="1" thickBot="1">
      <c r="A74" s="952" t="s">
        <v>408</v>
      </c>
      <c r="B74" s="953" t="s">
        <v>393</v>
      </c>
      <c r="C74" s="88"/>
      <c r="D74" s="847"/>
      <c r="E74" s="847"/>
      <c r="F74" s="848"/>
    </row>
    <row r="75" spans="1:6" s="1" customFormat="1" ht="12" customHeight="1" thickBot="1">
      <c r="A75" s="952" t="s">
        <v>16</v>
      </c>
      <c r="B75" s="975" t="s">
        <v>386</v>
      </c>
      <c r="C75" s="88">
        <f>SUM(C72:C74)</f>
        <v>553392295</v>
      </c>
      <c r="D75" s="847">
        <f>SUM(D72:D74)</f>
        <v>862329830</v>
      </c>
      <c r="E75" s="847">
        <f>SUM(E72:E74)</f>
        <v>876170626</v>
      </c>
      <c r="F75" s="848">
        <f>SUM(F72:F74)</f>
        <v>860754934</v>
      </c>
    </row>
    <row r="76" spans="1:6" s="1" customFormat="1" ht="26.25" customHeight="1" thickBot="1">
      <c r="A76" s="952" t="s">
        <v>17</v>
      </c>
      <c r="B76" s="976" t="s">
        <v>409</v>
      </c>
      <c r="C76" s="762">
        <f>SUM(C62+C75)</f>
        <v>2374873043</v>
      </c>
      <c r="D76" s="849">
        <f>SUM(D62+D75)</f>
        <v>3158815665</v>
      </c>
      <c r="E76" s="849">
        <f>SUM(E62+E75)</f>
        <v>2920377054</v>
      </c>
      <c r="F76" s="850">
        <f>SUM(F62+F75)</f>
        <v>2585830490</v>
      </c>
    </row>
    <row r="77" spans="1:6" ht="16.5" customHeight="1">
      <c r="A77" s="341" t="s">
        <v>21</v>
      </c>
      <c r="B77" s="341"/>
      <c r="C77" s="341"/>
      <c r="D77" s="851"/>
      <c r="E77" s="851"/>
      <c r="F77" s="851"/>
    </row>
    <row r="78" spans="1:6" s="89" customFormat="1" ht="16.5" customHeight="1" thickBot="1">
      <c r="A78" s="149" t="s">
        <v>22</v>
      </c>
      <c r="B78" s="341"/>
      <c r="C78" s="47"/>
      <c r="D78" s="852"/>
      <c r="E78" s="852"/>
      <c r="F78" s="852" t="s">
        <v>650</v>
      </c>
    </row>
    <row r="79" spans="1:6" s="89" customFormat="1" ht="16.5" customHeight="1">
      <c r="A79" s="342" t="s">
        <v>3</v>
      </c>
      <c r="B79" s="344" t="s">
        <v>23</v>
      </c>
      <c r="C79" s="1341"/>
      <c r="D79" s="1401" t="s">
        <v>884</v>
      </c>
      <c r="E79" s="1402"/>
      <c r="F79" s="1403"/>
    </row>
    <row r="80" spans="1:6" ht="38.1" customHeight="1" thickBot="1">
      <c r="A80" s="343"/>
      <c r="B80" s="345"/>
      <c r="C80" s="1342" t="s">
        <v>951</v>
      </c>
      <c r="D80" s="1340" t="s">
        <v>5</v>
      </c>
      <c r="E80" s="151" t="s">
        <v>6</v>
      </c>
      <c r="F80" s="152" t="s">
        <v>7</v>
      </c>
    </row>
    <row r="81" spans="1:6" s="22" customFormat="1" ht="12" customHeight="1" thickBot="1">
      <c r="A81" s="18">
        <v>1</v>
      </c>
      <c r="B81" s="19">
        <v>2</v>
      </c>
      <c r="C81" s="574"/>
      <c r="D81" s="19">
        <v>3</v>
      </c>
      <c r="E81" s="19">
        <v>4</v>
      </c>
      <c r="F81" s="20">
        <v>5</v>
      </c>
    </row>
    <row r="82" spans="1:6" ht="12" customHeight="1" thickBot="1">
      <c r="A82" s="14" t="s">
        <v>8</v>
      </c>
      <c r="B82" s="17" t="s">
        <v>265</v>
      </c>
      <c r="C82" s="78">
        <f>+C83+C84+C85+C86+C87</f>
        <v>1450371641</v>
      </c>
      <c r="D82" s="201">
        <f>+D83+D84+D85+D86+D87</f>
        <v>1838933023</v>
      </c>
      <c r="E82" s="201">
        <f>+E83+E84+E85+E86+E87</f>
        <v>1890996032</v>
      </c>
      <c r="F82" s="78">
        <f>+F83+F84+F85+F86+F87</f>
        <v>1710155342</v>
      </c>
    </row>
    <row r="83" spans="1:6" ht="12" customHeight="1">
      <c r="A83" s="11" t="s">
        <v>217</v>
      </c>
      <c r="B83" s="6" t="s">
        <v>24</v>
      </c>
      <c r="C83" s="80">
        <v>841621853</v>
      </c>
      <c r="D83" s="1219">
        <v>1068282761</v>
      </c>
      <c r="E83" s="1219">
        <v>1070859315</v>
      </c>
      <c r="F83" s="1220">
        <v>1021790952</v>
      </c>
    </row>
    <row r="84" spans="1:6" ht="12" customHeight="1">
      <c r="A84" s="9" t="s">
        <v>218</v>
      </c>
      <c r="B84" s="5" t="s">
        <v>25</v>
      </c>
      <c r="C84" s="81">
        <v>117787273</v>
      </c>
      <c r="D84" s="1147">
        <v>153556826</v>
      </c>
      <c r="E84" s="1147">
        <v>154531501</v>
      </c>
      <c r="F84" s="1224">
        <v>141134527</v>
      </c>
    </row>
    <row r="85" spans="1:6" ht="12" customHeight="1">
      <c r="A85" s="9" t="s">
        <v>219</v>
      </c>
      <c r="B85" s="5" t="s">
        <v>26</v>
      </c>
      <c r="C85" s="83">
        <v>401349738</v>
      </c>
      <c r="D85" s="1225">
        <v>527688436</v>
      </c>
      <c r="E85" s="1225">
        <v>542306389</v>
      </c>
      <c r="F85" s="1226">
        <v>438615531</v>
      </c>
    </row>
    <row r="86" spans="1:6" ht="12" customHeight="1">
      <c r="A86" s="9" t="s">
        <v>220</v>
      </c>
      <c r="B86" s="595" t="s">
        <v>27</v>
      </c>
      <c r="C86" s="83">
        <v>64588296</v>
      </c>
      <c r="D86" s="1225">
        <v>71933000</v>
      </c>
      <c r="E86" s="1225">
        <v>71933000</v>
      </c>
      <c r="F86" s="1226">
        <v>62304071</v>
      </c>
    </row>
    <row r="87" spans="1:6" ht="12" customHeight="1">
      <c r="A87" s="9" t="s">
        <v>221</v>
      </c>
      <c r="B87" s="12" t="s">
        <v>28</v>
      </c>
      <c r="C87" s="83">
        <v>25024481</v>
      </c>
      <c r="D87" s="1225">
        <f>SUM(D88:D99)</f>
        <v>17472000</v>
      </c>
      <c r="E87" s="1225">
        <v>51365827</v>
      </c>
      <c r="F87" s="1226">
        <v>46310261</v>
      </c>
    </row>
    <row r="88" spans="1:6" s="415" customFormat="1" ht="12" customHeight="1">
      <c r="A88" s="413" t="s">
        <v>228</v>
      </c>
      <c r="B88" s="414" t="s">
        <v>222</v>
      </c>
      <c r="C88" s="83"/>
      <c r="D88" s="1231">
        <v>7000000</v>
      </c>
      <c r="E88" s="1231">
        <v>31353346</v>
      </c>
      <c r="F88" s="1232">
        <v>31319934</v>
      </c>
    </row>
    <row r="89" spans="1:6" s="415" customFormat="1" ht="12" customHeight="1">
      <c r="A89" s="413" t="s">
        <v>229</v>
      </c>
      <c r="B89" s="416" t="s">
        <v>223</v>
      </c>
      <c r="C89" s="400">
        <v>12518856</v>
      </c>
      <c r="D89" s="1231"/>
      <c r="E89" s="1231"/>
      <c r="F89" s="1232"/>
    </row>
    <row r="90" spans="1:6" s="415" customFormat="1" ht="12" customHeight="1">
      <c r="A90" s="413" t="s">
        <v>230</v>
      </c>
      <c r="B90" s="416" t="s">
        <v>224</v>
      </c>
      <c r="C90" s="400"/>
      <c r="D90" s="1231"/>
      <c r="E90" s="1231"/>
      <c r="F90" s="1232"/>
    </row>
    <row r="91" spans="1:6" s="415" customFormat="1" ht="12" customHeight="1">
      <c r="A91" s="413" t="s">
        <v>231</v>
      </c>
      <c r="B91" s="414" t="s">
        <v>225</v>
      </c>
      <c r="C91" s="400"/>
      <c r="D91" s="1231"/>
      <c r="E91" s="1231"/>
      <c r="F91" s="1232"/>
    </row>
    <row r="92" spans="1:6" s="415" customFormat="1" ht="12" customHeight="1">
      <c r="A92" s="417" t="s">
        <v>232</v>
      </c>
      <c r="B92" s="418" t="s">
        <v>226</v>
      </c>
      <c r="C92" s="400"/>
      <c r="D92" s="1231">
        <v>1522000</v>
      </c>
      <c r="E92" s="1231">
        <v>8056641</v>
      </c>
      <c r="F92" s="1232">
        <v>7224491</v>
      </c>
    </row>
    <row r="93" spans="1:6" s="415" customFormat="1" ht="12" customHeight="1">
      <c r="A93" s="413" t="s">
        <v>233</v>
      </c>
      <c r="B93" s="418" t="s">
        <v>227</v>
      </c>
      <c r="C93" s="400">
        <v>3041168</v>
      </c>
      <c r="D93" s="1231"/>
      <c r="E93" s="1231"/>
      <c r="F93" s="1232"/>
    </row>
    <row r="94" spans="1:6" s="415" customFormat="1" ht="12" customHeight="1">
      <c r="A94" s="419" t="s">
        <v>234</v>
      </c>
      <c r="B94" s="416" t="s">
        <v>240</v>
      </c>
      <c r="C94" s="400"/>
      <c r="D94" s="1231"/>
      <c r="E94" s="1231"/>
      <c r="F94" s="1232"/>
    </row>
    <row r="95" spans="1:6" s="415" customFormat="1" ht="12" customHeight="1">
      <c r="A95" s="419" t="s">
        <v>235</v>
      </c>
      <c r="B95" s="414" t="s">
        <v>241</v>
      </c>
      <c r="C95" s="400"/>
      <c r="D95" s="1231"/>
      <c r="E95" s="1231"/>
      <c r="F95" s="1232"/>
    </row>
    <row r="96" spans="1:6" s="415" customFormat="1" ht="12" customHeight="1">
      <c r="A96" s="419" t="s">
        <v>236</v>
      </c>
      <c r="B96" s="418" t="s">
        <v>242</v>
      </c>
      <c r="C96" s="400"/>
      <c r="D96" s="1231"/>
      <c r="E96" s="1231"/>
      <c r="F96" s="1232"/>
    </row>
    <row r="97" spans="1:6" s="415" customFormat="1" ht="12" customHeight="1">
      <c r="A97" s="419" t="s">
        <v>237</v>
      </c>
      <c r="B97" s="418" t="s">
        <v>243</v>
      </c>
      <c r="C97" s="400"/>
      <c r="D97" s="999"/>
      <c r="E97" s="1000"/>
      <c r="F97" s="1000"/>
    </row>
    <row r="98" spans="1:6" s="415" customFormat="1" ht="12" customHeight="1">
      <c r="A98" s="419" t="s">
        <v>239</v>
      </c>
      <c r="B98" s="418" t="s">
        <v>244</v>
      </c>
      <c r="C98" s="400">
        <v>9464457</v>
      </c>
      <c r="D98" s="1254">
        <v>7950000</v>
      </c>
      <c r="E98" s="1231">
        <v>10955840</v>
      </c>
      <c r="F98" s="1232">
        <v>7765836</v>
      </c>
    </row>
    <row r="99" spans="1:6" s="415" customFormat="1" ht="12" customHeight="1" thickBot="1">
      <c r="A99" s="420" t="s">
        <v>612</v>
      </c>
      <c r="B99" s="421" t="s">
        <v>245</v>
      </c>
      <c r="C99" s="402"/>
      <c r="D99" s="1292">
        <v>1000000</v>
      </c>
      <c r="E99" s="1240">
        <v>1000000</v>
      </c>
      <c r="F99" s="1241"/>
    </row>
    <row r="100" spans="1:6" ht="12" customHeight="1" thickBot="1">
      <c r="A100" s="13" t="s">
        <v>9</v>
      </c>
      <c r="B100" s="16" t="s">
        <v>266</v>
      </c>
      <c r="C100" s="79">
        <f>+C101+C102+C103</f>
        <v>68223400</v>
      </c>
      <c r="D100" s="202">
        <f>+D101+D102+D103</f>
        <v>1284882642</v>
      </c>
      <c r="E100" s="202">
        <f>+E101+E102+E103</f>
        <v>993381022</v>
      </c>
      <c r="F100" s="79">
        <f>+F101+F102+F103</f>
        <v>445560836</v>
      </c>
    </row>
    <row r="101" spans="1:6" ht="12" customHeight="1">
      <c r="A101" s="10" t="s">
        <v>246</v>
      </c>
      <c r="B101" s="5" t="s">
        <v>29</v>
      </c>
      <c r="C101" s="82">
        <v>29774961</v>
      </c>
      <c r="D101" s="1248">
        <v>923673107</v>
      </c>
      <c r="E101" s="1248">
        <v>523641889</v>
      </c>
      <c r="F101" s="1249">
        <v>33598271</v>
      </c>
    </row>
    <row r="102" spans="1:6" ht="12" customHeight="1">
      <c r="A102" s="10" t="s">
        <v>247</v>
      </c>
      <c r="B102" s="8" t="s">
        <v>30</v>
      </c>
      <c r="C102" s="81">
        <v>38448439</v>
      </c>
      <c r="D102" s="1147">
        <v>361209535</v>
      </c>
      <c r="E102" s="1147">
        <v>469739133</v>
      </c>
      <c r="F102" s="1224">
        <v>411962565</v>
      </c>
    </row>
    <row r="103" spans="1:6" ht="12" customHeight="1">
      <c r="A103" s="10" t="s">
        <v>248</v>
      </c>
      <c r="B103" s="412" t="s">
        <v>249</v>
      </c>
      <c r="C103" s="81">
        <f>SUM(C104:C111)</f>
        <v>0</v>
      </c>
      <c r="D103" s="203"/>
      <c r="E103" s="203"/>
      <c r="F103" s="81"/>
    </row>
    <row r="104" spans="1:6" s="415" customFormat="1" ht="12" customHeight="1">
      <c r="A104" s="422" t="s">
        <v>250</v>
      </c>
      <c r="B104" s="69" t="s">
        <v>264</v>
      </c>
      <c r="C104" s="398"/>
      <c r="D104" s="203">
        <f>SUM(D105:D111)</f>
        <v>0</v>
      </c>
      <c r="E104" s="203">
        <f>SUM(E105:E111)</f>
        <v>0</v>
      </c>
      <c r="F104" s="81">
        <f>SUM(F105:F111)</f>
        <v>0</v>
      </c>
    </row>
    <row r="105" spans="1:6" s="415" customFormat="1" ht="12" customHeight="1">
      <c r="A105" s="422" t="s">
        <v>251</v>
      </c>
      <c r="B105" s="423" t="s">
        <v>258</v>
      </c>
      <c r="C105" s="398"/>
      <c r="D105" s="397"/>
      <c r="E105" s="397"/>
      <c r="F105" s="398"/>
    </row>
    <row r="106" spans="1:6" s="415" customFormat="1">
      <c r="A106" s="422" t="s">
        <v>252</v>
      </c>
      <c r="B106" s="424" t="s">
        <v>259</v>
      </c>
      <c r="C106" s="398"/>
      <c r="D106" s="397"/>
      <c r="E106" s="397"/>
      <c r="F106" s="398"/>
    </row>
    <row r="107" spans="1:6" s="415" customFormat="1" ht="12" customHeight="1">
      <c r="A107" s="422" t="s">
        <v>253</v>
      </c>
      <c r="B107" s="424" t="s">
        <v>260</v>
      </c>
      <c r="C107" s="426"/>
      <c r="D107" s="397"/>
      <c r="E107" s="397"/>
      <c r="F107" s="398"/>
    </row>
    <row r="108" spans="1:6" s="415" customFormat="1" ht="12" customHeight="1">
      <c r="A108" s="422" t="s">
        <v>254</v>
      </c>
      <c r="B108" s="424" t="s">
        <v>261</v>
      </c>
      <c r="C108" s="426"/>
      <c r="D108" s="425"/>
      <c r="E108" s="425"/>
      <c r="F108" s="426"/>
    </row>
    <row r="109" spans="1:6" s="415" customFormat="1" ht="15" customHeight="1">
      <c r="A109" s="422" t="s">
        <v>255</v>
      </c>
      <c r="B109" s="424" t="s">
        <v>262</v>
      </c>
      <c r="C109" s="426"/>
      <c r="D109" s="425"/>
      <c r="E109" s="425"/>
      <c r="F109" s="426"/>
    </row>
    <row r="110" spans="1:6" s="415" customFormat="1" ht="12.75" customHeight="1">
      <c r="A110" s="427" t="s">
        <v>256</v>
      </c>
      <c r="B110" s="424" t="s">
        <v>32</v>
      </c>
      <c r="C110" s="429"/>
      <c r="D110" s="428"/>
      <c r="E110" s="428"/>
      <c r="F110" s="429"/>
    </row>
    <row r="111" spans="1:6" s="415" customFormat="1" ht="14.25" customHeight="1" thickBot="1">
      <c r="A111" s="430" t="s">
        <v>257</v>
      </c>
      <c r="B111" s="431" t="s">
        <v>263</v>
      </c>
      <c r="C111" s="429"/>
      <c r="D111" s="428"/>
      <c r="E111" s="428"/>
      <c r="F111" s="429"/>
    </row>
    <row r="112" spans="1:6" ht="12" customHeight="1" thickBot="1">
      <c r="A112" s="13" t="s">
        <v>10</v>
      </c>
      <c r="B112" s="432" t="s">
        <v>267</v>
      </c>
      <c r="C112" s="78">
        <f>+C82+C100</f>
        <v>1518595041</v>
      </c>
      <c r="D112" s="201">
        <f>+D82+D100</f>
        <v>3123815665</v>
      </c>
      <c r="E112" s="201">
        <f>+E82+E100</f>
        <v>2884377054</v>
      </c>
      <c r="F112" s="79">
        <f>+F82+F100</f>
        <v>2155716178</v>
      </c>
    </row>
    <row r="113" spans="1:6" ht="12" customHeight="1" thickBot="1">
      <c r="A113" s="72" t="s">
        <v>394</v>
      </c>
      <c r="B113" s="495" t="s">
        <v>395</v>
      </c>
      <c r="C113" s="79">
        <f>SUM(C114:C116)</f>
        <v>0</v>
      </c>
      <c r="D113" s="202">
        <f>SUM(D114:D116)</f>
        <v>0</v>
      </c>
      <c r="E113" s="202">
        <f>SUM(E114:E116)</f>
        <v>0</v>
      </c>
      <c r="F113" s="79">
        <f>SUM(F114:F116)</f>
        <v>0</v>
      </c>
    </row>
    <row r="114" spans="1:6" ht="12" customHeight="1">
      <c r="A114" s="73" t="s">
        <v>396</v>
      </c>
      <c r="B114" s="74" t="s">
        <v>399</v>
      </c>
      <c r="C114" s="81"/>
      <c r="D114" s="203"/>
      <c r="E114" s="203"/>
      <c r="F114" s="81"/>
    </row>
    <row r="115" spans="1:6" ht="12" customHeight="1">
      <c r="A115" s="71" t="s">
        <v>397</v>
      </c>
      <c r="B115" s="68" t="s">
        <v>443</v>
      </c>
      <c r="C115" s="81"/>
      <c r="D115" s="203"/>
      <c r="E115" s="203"/>
      <c r="F115" s="81"/>
    </row>
    <row r="116" spans="1:6" ht="12" customHeight="1" thickBot="1">
      <c r="A116" s="75" t="s">
        <v>398</v>
      </c>
      <c r="B116" s="76" t="s">
        <v>444</v>
      </c>
      <c r="C116" s="83"/>
      <c r="D116" s="206"/>
      <c r="E116" s="206"/>
      <c r="F116" s="83"/>
    </row>
    <row r="117" spans="1:6" ht="12" customHeight="1" thickBot="1">
      <c r="A117" s="72" t="s">
        <v>402</v>
      </c>
      <c r="B117" s="495" t="s">
        <v>403</v>
      </c>
      <c r="C117" s="210"/>
      <c r="D117" s="209"/>
      <c r="E117" s="209"/>
      <c r="F117" s="210"/>
    </row>
    <row r="118" spans="1:6" ht="12" customHeight="1" thickBot="1">
      <c r="A118" s="496" t="s">
        <v>610</v>
      </c>
      <c r="B118" s="495" t="s">
        <v>613</v>
      </c>
      <c r="C118" s="210">
        <v>32569876</v>
      </c>
      <c r="D118" s="1275">
        <v>35000000</v>
      </c>
      <c r="E118" s="1275">
        <v>36000000</v>
      </c>
      <c r="F118" s="1276">
        <v>35513639</v>
      </c>
    </row>
    <row r="119" spans="1:6" ht="12" customHeight="1" thickBot="1">
      <c r="A119" s="496" t="s">
        <v>412</v>
      </c>
      <c r="B119" s="495" t="s">
        <v>404</v>
      </c>
      <c r="C119" s="210"/>
      <c r="D119" s="209"/>
      <c r="E119" s="209"/>
      <c r="F119" s="210"/>
    </row>
    <row r="120" spans="1:6" ht="12" customHeight="1" thickBot="1">
      <c r="A120" s="496" t="s">
        <v>413</v>
      </c>
      <c r="B120" s="495" t="s">
        <v>405</v>
      </c>
      <c r="C120" s="210"/>
      <c r="D120" s="209"/>
      <c r="E120" s="209"/>
      <c r="F120" s="210"/>
    </row>
    <row r="121" spans="1:6" ht="12" customHeight="1" thickBot="1">
      <c r="A121" s="70" t="s">
        <v>33</v>
      </c>
      <c r="B121" s="140" t="s">
        <v>406</v>
      </c>
      <c r="C121" s="893">
        <f>SUM(C117:C120)</f>
        <v>32569876</v>
      </c>
      <c r="D121" s="1001">
        <f>SUM(D118:D120)</f>
        <v>35000000</v>
      </c>
      <c r="E121" s="211">
        <f>SUM(E118:E120)</f>
        <v>36000000</v>
      </c>
      <c r="F121" s="85">
        <f>SUM(F118:F120)</f>
        <v>35513639</v>
      </c>
    </row>
    <row r="122" spans="1:6" s="1" customFormat="1" ht="28.5" customHeight="1" thickBot="1">
      <c r="A122" s="77" t="s">
        <v>12</v>
      </c>
      <c r="B122" s="141" t="s">
        <v>414</v>
      </c>
      <c r="C122" s="761">
        <f>SUM(C112+C121)</f>
        <v>1551164917</v>
      </c>
      <c r="D122" s="207">
        <f>SUM(D112+D121)</f>
        <v>3158815665</v>
      </c>
      <c r="E122" s="207">
        <f>SUM(E112+E121)</f>
        <v>2920377054</v>
      </c>
      <c r="F122" s="84">
        <f>SUM(F112+F121)</f>
        <v>2191229817</v>
      </c>
    </row>
    <row r="123" spans="1:6" ht="17.25" customHeight="1">
      <c r="A123" s="142"/>
      <c r="B123" s="142"/>
      <c r="C123" s="143"/>
      <c r="D123" s="143"/>
      <c r="E123" s="143"/>
      <c r="F123" s="143"/>
    </row>
    <row r="124" spans="1:6">
      <c r="A124" s="150" t="s">
        <v>36</v>
      </c>
      <c r="B124" s="150"/>
      <c r="C124" s="150"/>
      <c r="D124" s="150"/>
      <c r="E124" s="150"/>
      <c r="F124" s="150"/>
    </row>
    <row r="125" spans="1:6" ht="15" customHeight="1" thickBot="1">
      <c r="A125" s="148" t="s">
        <v>37</v>
      </c>
      <c r="B125" s="148"/>
      <c r="C125" s="87" t="s">
        <v>2</v>
      </c>
      <c r="D125" s="87"/>
      <c r="E125" s="87"/>
      <c r="F125" s="87" t="s">
        <v>2</v>
      </c>
    </row>
    <row r="126" spans="1:6" ht="24.75" customHeight="1" thickBot="1">
      <c r="A126" s="13">
        <v>1</v>
      </c>
      <c r="B126" s="16" t="s">
        <v>416</v>
      </c>
      <c r="C126" s="79">
        <f>SUM(C62-C112)</f>
        <v>302885707</v>
      </c>
      <c r="D126" s="86">
        <f>SUM(D62-D112)</f>
        <v>-827329830</v>
      </c>
      <c r="E126" s="86">
        <f>SUM(E62-E112)</f>
        <v>-840170626</v>
      </c>
      <c r="F126" s="79">
        <f>SUM(F62-F112)</f>
        <v>-430640622</v>
      </c>
    </row>
    <row r="127" spans="1:6" ht="7.5" customHeight="1">
      <c r="A127" s="142"/>
      <c r="B127" s="142"/>
      <c r="C127" s="143"/>
      <c r="D127" s="143"/>
      <c r="E127" s="143"/>
      <c r="F127" s="143"/>
    </row>
    <row r="129" spans="4:6" ht="12.75" customHeight="1"/>
    <row r="130" spans="4:6" ht="13.5" customHeight="1"/>
    <row r="131" spans="4:6" ht="13.5" customHeight="1">
      <c r="D131" s="1073">
        <f>SUM(D117+D130)</f>
        <v>0</v>
      </c>
      <c r="E131" s="1073">
        <f>SUM(E117+E130)</f>
        <v>0</v>
      </c>
      <c r="F131" s="1073">
        <f>SUM(F117+F130)</f>
        <v>0</v>
      </c>
    </row>
    <row r="132" spans="4:6" ht="13.5" customHeight="1"/>
    <row r="133" spans="4:6" ht="7.5" customHeight="1"/>
    <row r="135" spans="4:6" ht="12.75" customHeight="1"/>
    <row r="136" spans="4:6" ht="12.75" customHeight="1"/>
    <row r="137" spans="4:6" ht="12.75" customHeight="1"/>
    <row r="138" spans="4:6" ht="12.75" customHeight="1"/>
    <row r="139" spans="4:6" ht="12.75" customHeight="1"/>
    <row r="140" spans="4:6" ht="12.75" customHeight="1"/>
    <row r="141" spans="4:6" ht="12.75" customHeight="1"/>
    <row r="142" spans="4:6" ht="12.75" customHeight="1"/>
  </sheetData>
  <mergeCells count="5">
    <mergeCell ref="A3:A4"/>
    <mergeCell ref="B3:B4"/>
    <mergeCell ref="C3:C4"/>
    <mergeCell ref="D3:F3"/>
    <mergeCell ref="D79:F79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6" fitToHeight="2" orientation="portrait" r:id="rId1"/>
  <headerFooter alignWithMargins="0">
    <oddHeader>&amp;C&amp;"Times New Roman CE,Félkövér"&amp;12
Létavértes Városi Önkormányzat
2023. ÉVI ZÁRSZÁMADÁSÁNAK PÉNZÜGYI MÉRLEGE&amp;10
&amp;R&amp;"Times New Roman CE,Félkövér dőlt"&amp;11 1. tájékoztató tábla a .../2025. (.....) önkormányzati rendelethez</oddHeader>
  </headerFooter>
  <rowBreaks count="1" manualBreakCount="1">
    <brk id="76" max="5" man="1"/>
  </row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A1:L18"/>
  <sheetViews>
    <sheetView view="pageLayout" workbookViewId="0">
      <selection activeCell="H10" sqref="H10"/>
    </sheetView>
  </sheetViews>
  <sheetFormatPr defaultRowHeight="12.75"/>
  <cols>
    <col min="1" max="1" width="6.83203125" style="24" customWidth="1"/>
    <col min="2" max="2" width="27.83203125" style="23" customWidth="1"/>
    <col min="3" max="3" width="13.6640625" style="23" customWidth="1"/>
    <col min="4" max="5" width="14.33203125" style="23" customWidth="1"/>
    <col min="6" max="6" width="14.5" style="23" customWidth="1"/>
    <col min="7" max="7" width="14.33203125" style="23" customWidth="1"/>
    <col min="8" max="8" width="12.83203125" style="23" customWidth="1"/>
    <col min="9" max="9" width="11.6640625" style="23" customWidth="1"/>
    <col min="10" max="10" width="12.6640625" style="23" customWidth="1"/>
    <col min="11" max="11" width="13.83203125" style="23" customWidth="1"/>
    <col min="12" max="12" width="11.1640625" style="23" bestFit="1" customWidth="1"/>
    <col min="13" max="16384" width="9.33203125" style="23"/>
  </cols>
  <sheetData>
    <row r="1" spans="1:12" ht="14.25" thickBot="1">
      <c r="A1" s="228"/>
      <c r="B1" s="229"/>
      <c r="C1" s="229"/>
      <c r="D1" s="229"/>
      <c r="E1" s="229"/>
      <c r="F1" s="229"/>
      <c r="G1" s="229"/>
      <c r="H1" s="229"/>
      <c r="I1" s="229"/>
      <c r="J1" s="229"/>
      <c r="K1" s="230" t="s">
        <v>667</v>
      </c>
    </row>
    <row r="2" spans="1:12" s="234" customFormat="1" ht="26.25" customHeight="1">
      <c r="A2" s="1408" t="s">
        <v>3</v>
      </c>
      <c r="B2" s="1406" t="s">
        <v>127</v>
      </c>
      <c r="C2" s="1406" t="s">
        <v>128</v>
      </c>
      <c r="D2" s="1406" t="s">
        <v>129</v>
      </c>
      <c r="E2" s="1406" t="s">
        <v>940</v>
      </c>
      <c r="F2" s="1406" t="s">
        <v>941</v>
      </c>
      <c r="G2" s="231" t="s">
        <v>130</v>
      </c>
      <c r="H2" s="232"/>
      <c r="I2" s="232"/>
      <c r="J2" s="233"/>
      <c r="K2" s="1410" t="s">
        <v>131</v>
      </c>
    </row>
    <row r="3" spans="1:12" s="237" customFormat="1" ht="32.25" customHeight="1" thickBot="1">
      <c r="A3" s="1409"/>
      <c r="B3" s="1407"/>
      <c r="C3" s="1407"/>
      <c r="D3" s="1407"/>
      <c r="E3" s="1407"/>
      <c r="F3" s="1407"/>
      <c r="G3" s="235">
        <v>2025</v>
      </c>
      <c r="H3" s="235">
        <v>2026</v>
      </c>
      <c r="I3" s="235">
        <v>2027</v>
      </c>
      <c r="J3" s="236" t="s">
        <v>942</v>
      </c>
      <c r="K3" s="1411"/>
    </row>
    <row r="4" spans="1:12" s="242" customFormat="1" ht="14.1" customHeight="1" thickBot="1">
      <c r="A4" s="238">
        <v>1</v>
      </c>
      <c r="B4" s="239">
        <v>2</v>
      </c>
      <c r="C4" s="240">
        <v>3</v>
      </c>
      <c r="D4" s="240">
        <v>4</v>
      </c>
      <c r="E4" s="240">
        <v>5</v>
      </c>
      <c r="F4" s="240">
        <v>6</v>
      </c>
      <c r="G4" s="240">
        <v>7</v>
      </c>
      <c r="H4" s="240">
        <v>8</v>
      </c>
      <c r="I4" s="240">
        <v>9</v>
      </c>
      <c r="J4" s="240">
        <v>10</v>
      </c>
      <c r="K4" s="241" t="s">
        <v>655</v>
      </c>
    </row>
    <row r="5" spans="1:12" s="242" customFormat="1" ht="25.5" customHeight="1" thickBot="1">
      <c r="A5" s="858" t="s">
        <v>700</v>
      </c>
      <c r="B5" s="859" t="s">
        <v>704</v>
      </c>
      <c r="C5" s="859"/>
      <c r="D5" s="859">
        <f t="shared" ref="D5:K5" si="0">SUM(D6+D8+D10+D12+D14)</f>
        <v>108125006</v>
      </c>
      <c r="E5" s="859">
        <f t="shared" si="0"/>
        <v>50200907</v>
      </c>
      <c r="F5" s="859">
        <f t="shared" si="0"/>
        <v>18945068</v>
      </c>
      <c r="G5" s="859">
        <f t="shared" si="0"/>
        <v>19489515</v>
      </c>
      <c r="H5" s="859">
        <f t="shared" si="0"/>
        <v>19489515</v>
      </c>
      <c r="I5" s="859">
        <f t="shared" si="0"/>
        <v>0</v>
      </c>
      <c r="J5" s="873">
        <f t="shared" si="0"/>
        <v>0</v>
      </c>
      <c r="K5" s="874">
        <f t="shared" si="0"/>
        <v>0</v>
      </c>
    </row>
    <row r="6" spans="1:12" ht="30" customHeight="1">
      <c r="A6" s="827" t="s">
        <v>8</v>
      </c>
      <c r="B6" s="828" t="s">
        <v>132</v>
      </c>
      <c r="C6" s="829"/>
      <c r="D6" s="830">
        <f>SUM(D7:D7)</f>
        <v>0</v>
      </c>
      <c r="E6" s="830"/>
      <c r="F6" s="830">
        <f>SUM(F7:F7)</f>
        <v>0</v>
      </c>
      <c r="G6" s="830">
        <f>SUM(G7:G7)</f>
        <v>0</v>
      </c>
      <c r="H6" s="830">
        <f>SUM(H7:H7)</f>
        <v>0</v>
      </c>
      <c r="I6" s="830">
        <f>SUM(I7:I7)</f>
        <v>0</v>
      </c>
      <c r="J6" s="831">
        <f>SUM(J7:J7)</f>
        <v>0</v>
      </c>
      <c r="K6" s="832">
        <f t="shared" ref="K6:K16" si="1">SUM(G6:J6)</f>
        <v>0</v>
      </c>
    </row>
    <row r="7" spans="1:12" ht="21" customHeight="1">
      <c r="A7" s="243"/>
      <c r="B7" s="244" t="s">
        <v>214</v>
      </c>
      <c r="C7" s="245"/>
      <c r="D7" s="15"/>
      <c r="E7" s="15"/>
      <c r="F7" s="15">
        <v>0</v>
      </c>
      <c r="G7" s="15"/>
      <c r="H7" s="15"/>
      <c r="I7" s="15"/>
      <c r="J7" s="155"/>
      <c r="K7" s="246">
        <f t="shared" si="1"/>
        <v>0</v>
      </c>
    </row>
    <row r="8" spans="1:12" ht="30" customHeight="1">
      <c r="A8" s="243" t="s">
        <v>9</v>
      </c>
      <c r="B8" s="247" t="s">
        <v>134</v>
      </c>
      <c r="C8" s="248"/>
      <c r="D8" s="249">
        <f>SUM(D9:D9)</f>
        <v>0</v>
      </c>
      <c r="E8" s="249"/>
      <c r="F8" s="249">
        <f t="shared" ref="F8:K8" si="2">SUM(F9:F9)</f>
        <v>0</v>
      </c>
      <c r="G8" s="249">
        <f t="shared" si="2"/>
        <v>0</v>
      </c>
      <c r="H8" s="249">
        <f t="shared" si="2"/>
        <v>0</v>
      </c>
      <c r="I8" s="249">
        <f t="shared" si="2"/>
        <v>0</v>
      </c>
      <c r="J8" s="250">
        <f t="shared" si="2"/>
        <v>0</v>
      </c>
      <c r="K8" s="251">
        <f t="shared" si="2"/>
        <v>0</v>
      </c>
    </row>
    <row r="9" spans="1:12" ht="21" customHeight="1">
      <c r="A9" s="243"/>
      <c r="B9" s="244" t="s">
        <v>547</v>
      </c>
      <c r="C9" s="245"/>
      <c r="D9" s="15"/>
      <c r="E9" s="15"/>
      <c r="F9" s="15"/>
      <c r="G9" s="15"/>
      <c r="H9" s="15"/>
      <c r="I9" s="15"/>
      <c r="J9" s="155"/>
      <c r="K9" s="246">
        <f t="shared" si="1"/>
        <v>0</v>
      </c>
    </row>
    <row r="10" spans="1:12" ht="21" customHeight="1">
      <c r="A10" s="243" t="s">
        <v>10</v>
      </c>
      <c r="B10" s="252" t="s">
        <v>135</v>
      </c>
      <c r="C10" s="248"/>
      <c r="D10" s="249">
        <f t="shared" ref="D10:K10" si="3">SUM(D11:D11)</f>
        <v>0</v>
      </c>
      <c r="E10" s="249">
        <f t="shared" si="3"/>
        <v>0</v>
      </c>
      <c r="F10" s="249">
        <f t="shared" si="3"/>
        <v>0</v>
      </c>
      <c r="G10" s="249">
        <f t="shared" si="3"/>
        <v>0</v>
      </c>
      <c r="H10" s="249">
        <f t="shared" si="3"/>
        <v>0</v>
      </c>
      <c r="I10" s="249">
        <f t="shared" si="3"/>
        <v>0</v>
      </c>
      <c r="J10" s="249">
        <f t="shared" si="3"/>
        <v>0</v>
      </c>
      <c r="K10" s="251">
        <f t="shared" si="3"/>
        <v>0</v>
      </c>
    </row>
    <row r="11" spans="1:12" ht="21" customHeight="1">
      <c r="A11" s="243"/>
      <c r="B11" s="244" t="s">
        <v>666</v>
      </c>
      <c r="C11" s="245"/>
      <c r="D11" s="15"/>
      <c r="E11" s="15"/>
      <c r="F11" s="15"/>
      <c r="G11" s="15"/>
      <c r="H11" s="15"/>
      <c r="I11" s="15"/>
      <c r="J11" s="155"/>
      <c r="K11" s="788">
        <f>SUM(G11:J11)</f>
        <v>0</v>
      </c>
      <c r="L11" s="789"/>
    </row>
    <row r="12" spans="1:12" ht="21" customHeight="1">
      <c r="A12" s="243" t="s">
        <v>33</v>
      </c>
      <c r="B12" s="252" t="s">
        <v>136</v>
      </c>
      <c r="C12" s="248"/>
      <c r="D12" s="249">
        <f t="shared" ref="D12:J12" si="4">SUM(D13:D13)</f>
        <v>0</v>
      </c>
      <c r="E12" s="249"/>
      <c r="F12" s="249">
        <f t="shared" si="4"/>
        <v>0</v>
      </c>
      <c r="G12" s="249">
        <f t="shared" si="4"/>
        <v>0</v>
      </c>
      <c r="H12" s="249">
        <f t="shared" si="4"/>
        <v>0</v>
      </c>
      <c r="I12" s="249">
        <f t="shared" si="4"/>
        <v>0</v>
      </c>
      <c r="J12" s="250">
        <f t="shared" si="4"/>
        <v>0</v>
      </c>
      <c r="K12" s="251">
        <f t="shared" si="1"/>
        <v>0</v>
      </c>
    </row>
    <row r="13" spans="1:12" ht="21" customHeight="1">
      <c r="A13" s="243"/>
      <c r="B13" s="244" t="s">
        <v>133</v>
      </c>
      <c r="C13" s="245"/>
      <c r="D13" s="15"/>
      <c r="E13" s="15"/>
      <c r="F13" s="15"/>
      <c r="G13" s="15"/>
      <c r="H13" s="15"/>
      <c r="I13" s="15"/>
      <c r="J13" s="155"/>
      <c r="K13" s="246">
        <f t="shared" si="1"/>
        <v>0</v>
      </c>
    </row>
    <row r="14" spans="1:12" ht="21" customHeight="1" thickBot="1">
      <c r="A14" s="835" t="s">
        <v>12</v>
      </c>
      <c r="B14" s="836" t="s">
        <v>137</v>
      </c>
      <c r="C14" s="837"/>
      <c r="D14" s="838">
        <f>SUM(D15)</f>
        <v>108125006</v>
      </c>
      <c r="E14" s="838">
        <v>50200907</v>
      </c>
      <c r="F14" s="838">
        <v>18945068</v>
      </c>
      <c r="G14" s="838">
        <v>19489515</v>
      </c>
      <c r="H14" s="838">
        <v>19489515</v>
      </c>
      <c r="I14" s="838"/>
      <c r="J14" s="838">
        <v>0</v>
      </c>
      <c r="K14" s="839">
        <v>0</v>
      </c>
    </row>
    <row r="15" spans="1:12" ht="27.75" customHeight="1" thickBot="1">
      <c r="A15" s="243"/>
      <c r="B15" s="244" t="s">
        <v>709</v>
      </c>
      <c r="C15" s="245" t="s">
        <v>654</v>
      </c>
      <c r="D15" s="15">
        <v>108125006</v>
      </c>
      <c r="E15" s="15">
        <v>50200907</v>
      </c>
      <c r="F15" s="15">
        <v>18945068</v>
      </c>
      <c r="G15" s="15">
        <v>19489515</v>
      </c>
      <c r="H15" s="15">
        <v>19489515</v>
      </c>
      <c r="I15" s="15">
        <v>0</v>
      </c>
      <c r="J15" s="155">
        <v>0</v>
      </c>
      <c r="K15" s="788">
        <v>0</v>
      </c>
      <c r="L15" s="789"/>
    </row>
    <row r="16" spans="1:12" s="834" customFormat="1" ht="21" customHeight="1" thickBot="1">
      <c r="A16" s="861" t="s">
        <v>207</v>
      </c>
      <c r="B16" s="862" t="s">
        <v>701</v>
      </c>
      <c r="C16" s="863"/>
      <c r="D16" s="864"/>
      <c r="E16" s="864"/>
      <c r="F16" s="864"/>
      <c r="G16" s="864"/>
      <c r="H16" s="864"/>
      <c r="I16" s="864"/>
      <c r="J16" s="865"/>
      <c r="K16" s="866">
        <f t="shared" si="1"/>
        <v>0</v>
      </c>
    </row>
    <row r="17" spans="1:11" s="834" customFormat="1" ht="21" customHeight="1" thickBot="1">
      <c r="A17" s="854"/>
      <c r="B17" s="855" t="s">
        <v>703</v>
      </c>
      <c r="C17" s="833"/>
      <c r="D17" s="856"/>
      <c r="E17" s="856"/>
      <c r="F17" s="856"/>
      <c r="G17" s="856"/>
      <c r="H17" s="856"/>
      <c r="I17" s="856"/>
      <c r="J17" s="857"/>
      <c r="K17" s="860"/>
    </row>
    <row r="18" spans="1:11" ht="21" customHeight="1" thickBot="1">
      <c r="A18" s="1404" t="s">
        <v>702</v>
      </c>
      <c r="B18" s="1405"/>
      <c r="C18" s="253"/>
      <c r="D18" s="254">
        <f>SUM(D5)</f>
        <v>108125006</v>
      </c>
      <c r="E18" s="254">
        <f t="shared" ref="E18:K18" si="5">SUM(E5)</f>
        <v>50200907</v>
      </c>
      <c r="F18" s="254">
        <f t="shared" si="5"/>
        <v>18945068</v>
      </c>
      <c r="G18" s="254">
        <f t="shared" si="5"/>
        <v>19489515</v>
      </c>
      <c r="H18" s="254">
        <f t="shared" si="5"/>
        <v>19489515</v>
      </c>
      <c r="I18" s="254">
        <f t="shared" si="5"/>
        <v>0</v>
      </c>
      <c r="J18" s="867">
        <f t="shared" si="5"/>
        <v>0</v>
      </c>
      <c r="K18" s="868">
        <f t="shared" si="5"/>
        <v>0</v>
      </c>
    </row>
  </sheetData>
  <mergeCells count="8">
    <mergeCell ref="A18:B18"/>
    <mergeCell ref="B2:B3"/>
    <mergeCell ref="A2:A3"/>
    <mergeCell ref="K2:K3"/>
    <mergeCell ref="F2:F3"/>
    <mergeCell ref="D2:D3"/>
    <mergeCell ref="C2:C3"/>
    <mergeCell ref="E2:E3"/>
  </mergeCells>
  <printOptions horizontalCentered="1"/>
  <pageMargins left="0.78740157480314965" right="0.78740157480314965" top="1.3779527559055118" bottom="0.98425196850393704" header="0.78740157480314965" footer="0.78740157480314965"/>
  <pageSetup paperSize="9" scale="92" orientation="landscape" verticalDpi="300" r:id="rId1"/>
  <headerFooter alignWithMargins="0">
    <oddHeader>&amp;C&amp;"Times New Roman CE,Félkövér"&amp;12
Többéves kihatással járó döntésekből származó kötelezettségek
célok szerint, évenkénti bontásban&amp;R&amp;"Times New Roman CE,Félkövér dőlt"&amp;11 2. tájékoztató tábla a ../2025. (.....) önkormányzati rendelethez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H16"/>
  <sheetViews>
    <sheetView view="pageLayout" workbookViewId="0">
      <selection activeCell="I6" sqref="I6"/>
    </sheetView>
  </sheetViews>
  <sheetFormatPr defaultRowHeight="12.75"/>
  <cols>
    <col min="1" max="1" width="6.83203125" style="24" customWidth="1"/>
    <col min="2" max="2" width="50.33203125" style="23" customWidth="1"/>
    <col min="3" max="5" width="12.83203125" style="23" customWidth="1"/>
    <col min="6" max="6" width="13.83203125" style="23" customWidth="1"/>
    <col min="7" max="7" width="15.5" style="23" customWidth="1"/>
    <col min="8" max="8" width="16.83203125" style="23" customWidth="1"/>
    <col min="9" max="16384" width="9.33203125" style="23"/>
  </cols>
  <sheetData>
    <row r="1" spans="1:8" s="33" customFormat="1" ht="15.75" thickBot="1">
      <c r="A1" s="255"/>
      <c r="H1" s="256" t="s">
        <v>650</v>
      </c>
    </row>
    <row r="2" spans="1:8" s="234" customFormat="1" ht="36" customHeight="1">
      <c r="A2" s="365" t="s">
        <v>3</v>
      </c>
      <c r="B2" s="380" t="s">
        <v>138</v>
      </c>
      <c r="C2" s="1414" t="s">
        <v>139</v>
      </c>
      <c r="D2" s="1414" t="s">
        <v>140</v>
      </c>
      <c r="E2" s="1416" t="s">
        <v>872</v>
      </c>
      <c r="F2" s="382" t="s">
        <v>141</v>
      </c>
      <c r="G2" s="383"/>
      <c r="H2" s="1412" t="s">
        <v>873</v>
      </c>
    </row>
    <row r="3" spans="1:8" s="237" customFormat="1" ht="40.5" customHeight="1" thickBot="1">
      <c r="A3" s="379"/>
      <c r="B3" s="381"/>
      <c r="C3" s="1415"/>
      <c r="D3" s="1415"/>
      <c r="E3" s="1417"/>
      <c r="F3" s="257">
        <v>2022</v>
      </c>
      <c r="G3" s="258">
        <v>2023</v>
      </c>
      <c r="H3" s="1413"/>
    </row>
    <row r="4" spans="1:8" s="262" customFormat="1" ht="12.95" customHeight="1" thickBot="1">
      <c r="A4" s="259">
        <v>1</v>
      </c>
      <c r="B4" s="227">
        <v>2</v>
      </c>
      <c r="C4" s="227">
        <v>3</v>
      </c>
      <c r="D4" s="260">
        <v>4</v>
      </c>
      <c r="E4" s="259">
        <v>5</v>
      </c>
      <c r="F4" s="260">
        <v>6</v>
      </c>
      <c r="G4" s="260">
        <v>7</v>
      </c>
      <c r="H4" s="261">
        <v>8</v>
      </c>
    </row>
    <row r="5" spans="1:8" ht="20.100000000000001" customHeight="1" thickBot="1">
      <c r="A5" s="263" t="s">
        <v>8</v>
      </c>
      <c r="B5" s="264" t="s">
        <v>142</v>
      </c>
      <c r="C5" s="265"/>
      <c r="D5" s="266"/>
      <c r="E5" s="267">
        <f>SUM(E6:E9)</f>
        <v>1495600</v>
      </c>
      <c r="F5" s="268">
        <f>SUM(F6:F9)</f>
        <v>1495600</v>
      </c>
      <c r="G5" s="268">
        <f>SUM(G6:G9)</f>
        <v>1495600</v>
      </c>
      <c r="H5" s="269">
        <f>SUM(H6:H9)</f>
        <v>1495000</v>
      </c>
    </row>
    <row r="6" spans="1:8" ht="20.100000000000001" customHeight="1">
      <c r="A6" s="270" t="s">
        <v>9</v>
      </c>
      <c r="B6" s="271" t="s">
        <v>761</v>
      </c>
      <c r="C6" s="272" t="s">
        <v>623</v>
      </c>
      <c r="D6" s="273" t="s">
        <v>668</v>
      </c>
      <c r="E6" s="274">
        <v>1495600</v>
      </c>
      <c r="F6" s="15">
        <v>1495600</v>
      </c>
      <c r="G6" s="15">
        <v>1495600</v>
      </c>
      <c r="H6" s="275">
        <v>1495000</v>
      </c>
    </row>
    <row r="7" spans="1:8" ht="20.100000000000001" customHeight="1">
      <c r="A7" s="270" t="s">
        <v>10</v>
      </c>
      <c r="B7" s="271"/>
      <c r="C7" s="272"/>
      <c r="D7" s="273"/>
      <c r="E7" s="274">
        <v>0</v>
      </c>
      <c r="F7" s="15">
        <v>0</v>
      </c>
      <c r="G7" s="15"/>
      <c r="H7" s="275"/>
    </row>
    <row r="8" spans="1:8" ht="20.100000000000001" customHeight="1">
      <c r="A8" s="270" t="s">
        <v>33</v>
      </c>
      <c r="B8" s="271" t="s">
        <v>133</v>
      </c>
      <c r="C8" s="272"/>
      <c r="D8" s="273"/>
      <c r="E8" s="274"/>
      <c r="F8" s="15"/>
      <c r="G8" s="15"/>
      <c r="H8" s="275"/>
    </row>
    <row r="9" spans="1:8" ht="20.100000000000001" customHeight="1" thickBot="1">
      <c r="A9" s="270" t="s">
        <v>12</v>
      </c>
      <c r="B9" s="271" t="s">
        <v>133</v>
      </c>
      <c r="C9" s="272"/>
      <c r="D9" s="273"/>
      <c r="E9" s="274"/>
      <c r="F9" s="15"/>
      <c r="G9" s="15"/>
      <c r="H9" s="275"/>
    </row>
    <row r="10" spans="1:8" ht="20.100000000000001" customHeight="1" thickBot="1">
      <c r="A10" s="263" t="s">
        <v>13</v>
      </c>
      <c r="B10" s="264" t="s">
        <v>143</v>
      </c>
      <c r="C10" s="276"/>
      <c r="D10" s="277"/>
      <c r="E10" s="267">
        <f>SUM(E11:E14)</f>
        <v>0</v>
      </c>
      <c r="F10" s="268">
        <f>SUM(F11:F14)</f>
        <v>0</v>
      </c>
      <c r="G10" s="268">
        <f>SUM(G11:G14)</f>
        <v>0</v>
      </c>
      <c r="H10" s="269">
        <f>SUM(H11:H14)</f>
        <v>0</v>
      </c>
    </row>
    <row r="11" spans="1:8" ht="20.100000000000001" customHeight="1">
      <c r="A11" s="270" t="s">
        <v>34</v>
      </c>
      <c r="B11" s="271" t="s">
        <v>133</v>
      </c>
      <c r="C11" s="272"/>
      <c r="D11" s="273"/>
      <c r="E11" s="274"/>
      <c r="F11" s="15"/>
      <c r="G11" s="15"/>
      <c r="H11" s="275"/>
    </row>
    <row r="12" spans="1:8" ht="20.100000000000001" customHeight="1">
      <c r="A12" s="270" t="s">
        <v>15</v>
      </c>
      <c r="B12" s="271" t="s">
        <v>133</v>
      </c>
      <c r="C12" s="272"/>
      <c r="D12" s="273"/>
      <c r="E12" s="274"/>
      <c r="F12" s="15"/>
      <c r="G12" s="15"/>
      <c r="H12" s="275"/>
    </row>
    <row r="13" spans="1:8" ht="20.100000000000001" customHeight="1">
      <c r="A13" s="270" t="s">
        <v>35</v>
      </c>
      <c r="B13" s="271" t="s">
        <v>133</v>
      </c>
      <c r="C13" s="272"/>
      <c r="D13" s="273"/>
      <c r="E13" s="274"/>
      <c r="F13" s="15"/>
      <c r="G13" s="15"/>
      <c r="H13" s="275"/>
    </row>
    <row r="14" spans="1:8" ht="20.100000000000001" customHeight="1" thickBot="1">
      <c r="A14" s="270" t="s">
        <v>16</v>
      </c>
      <c r="B14" s="271" t="s">
        <v>133</v>
      </c>
      <c r="C14" s="272"/>
      <c r="D14" s="273"/>
      <c r="E14" s="274"/>
      <c r="F14" s="15"/>
      <c r="G14" s="15"/>
      <c r="H14" s="275"/>
    </row>
    <row r="15" spans="1:8" ht="20.100000000000001" customHeight="1" thickBot="1">
      <c r="A15" s="263" t="s">
        <v>17</v>
      </c>
      <c r="B15" s="264" t="s">
        <v>144</v>
      </c>
      <c r="C15" s="265"/>
      <c r="D15" s="266"/>
      <c r="E15" s="267">
        <f>E5+E10</f>
        <v>1495600</v>
      </c>
      <c r="F15" s="268">
        <f>F5+F10</f>
        <v>1495600</v>
      </c>
      <c r="G15" s="268">
        <f>G5+G10</f>
        <v>1495600</v>
      </c>
      <c r="H15" s="411">
        <v>1495000</v>
      </c>
    </row>
    <row r="16" spans="1:8" ht="20.100000000000001" customHeight="1"/>
  </sheetData>
  <mergeCells count="4">
    <mergeCell ref="H2:H3"/>
    <mergeCell ref="C2:C3"/>
    <mergeCell ref="D2:D3"/>
    <mergeCell ref="E2:E3"/>
  </mergeCells>
  <printOptions horizontalCentered="1"/>
  <pageMargins left="0.78740157480314965" right="0.78740157480314965" top="1.5748031496062993" bottom="0.98425196850393704" header="0.78740157480314965" footer="0.78740157480314965"/>
  <pageSetup paperSize="9" scale="95" orientation="landscape" verticalDpi="300" r:id="rId1"/>
  <headerFooter alignWithMargins="0">
    <oddHeader>&amp;C&amp;"Times New Roman CE,Félkövér"&amp;12
Az önkormányzat által nyújtott hitel és kölcsön alakulása
 lejárat és eszközök szerinti bontásban&amp;R&amp;"Times New Roman CE,Félkövér dőlt"&amp;11 3. tájékoztató tábla a ../2025. (.....) önkormányzati rendelethez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E22"/>
  <sheetViews>
    <sheetView showWhiteSpace="0" workbookViewId="0">
      <selection activeCell="J13" sqref="J13"/>
    </sheetView>
  </sheetViews>
  <sheetFormatPr defaultRowHeight="12.75"/>
  <cols>
    <col min="1" max="1" width="9.33203125" style="322"/>
    <col min="2" max="2" width="58.33203125" style="322" customWidth="1"/>
    <col min="3" max="5" width="25" style="322" customWidth="1"/>
    <col min="6" max="16384" width="9.33203125" style="322"/>
  </cols>
  <sheetData>
    <row r="1" spans="1:5" ht="15">
      <c r="A1" s="405" t="s">
        <v>216</v>
      </c>
      <c r="B1" s="393"/>
      <c r="C1" s="393"/>
      <c r="D1" s="393"/>
      <c r="E1" s="393"/>
    </row>
    <row r="2" spans="1:5">
      <c r="A2" s="323"/>
    </row>
    <row r="3" spans="1:5" ht="33" customHeight="1">
      <c r="A3" s="394" t="s">
        <v>952</v>
      </c>
      <c r="B3" s="394"/>
      <c r="C3" s="394"/>
      <c r="D3" s="394"/>
      <c r="E3" s="394"/>
    </row>
    <row r="4" spans="1:5" ht="16.5" thickBot="1">
      <c r="A4" s="324"/>
    </row>
    <row r="5" spans="1:5" ht="79.5" thickBot="1">
      <c r="A5" s="325" t="s">
        <v>170</v>
      </c>
      <c r="B5" s="326" t="s">
        <v>178</v>
      </c>
      <c r="C5" s="326" t="s">
        <v>179</v>
      </c>
      <c r="D5" s="326" t="s">
        <v>180</v>
      </c>
      <c r="E5" s="327" t="s">
        <v>181</v>
      </c>
    </row>
    <row r="6" spans="1:5" ht="15.75">
      <c r="A6" s="328" t="s">
        <v>8</v>
      </c>
      <c r="B6" s="330" t="s">
        <v>212</v>
      </c>
      <c r="C6" s="410">
        <v>3.2000000000000001E-2</v>
      </c>
      <c r="D6" s="334">
        <v>1269000</v>
      </c>
      <c r="E6" s="337">
        <v>0</v>
      </c>
    </row>
    <row r="7" spans="1:5" ht="15.75">
      <c r="A7" s="328" t="s">
        <v>9</v>
      </c>
      <c r="B7" s="330" t="s">
        <v>213</v>
      </c>
      <c r="C7" s="410">
        <v>0.35599999999999998</v>
      </c>
      <c r="D7" s="334">
        <v>5146000</v>
      </c>
      <c r="E7" s="337">
        <v>0</v>
      </c>
    </row>
    <row r="8" spans="1:5" ht="15.75">
      <c r="A8" s="328" t="s">
        <v>10</v>
      </c>
      <c r="B8" s="330" t="s">
        <v>596</v>
      </c>
      <c r="C8" s="410" t="s">
        <v>643</v>
      </c>
      <c r="D8" s="334">
        <v>0</v>
      </c>
      <c r="E8" s="337">
        <v>0</v>
      </c>
    </row>
    <row r="9" spans="1:5" ht="15.75">
      <c r="A9" s="328" t="s">
        <v>33</v>
      </c>
      <c r="B9" s="330" t="s">
        <v>632</v>
      </c>
      <c r="C9" s="410" t="s">
        <v>643</v>
      </c>
      <c r="D9" s="334">
        <v>980000</v>
      </c>
      <c r="E9" s="337">
        <v>0</v>
      </c>
    </row>
    <row r="10" spans="1:5" ht="15.75">
      <c r="A10" s="328" t="s">
        <v>12</v>
      </c>
      <c r="B10" s="330" t="s">
        <v>630</v>
      </c>
      <c r="C10" s="410" t="s">
        <v>643</v>
      </c>
      <c r="D10" s="334">
        <v>10000</v>
      </c>
      <c r="E10" s="337">
        <v>0</v>
      </c>
    </row>
    <row r="11" spans="1:5" ht="15.75">
      <c r="A11" s="328" t="s">
        <v>13</v>
      </c>
      <c r="B11" s="330" t="s">
        <v>631</v>
      </c>
      <c r="C11" s="410" t="s">
        <v>643</v>
      </c>
      <c r="D11" s="334">
        <v>40000</v>
      </c>
      <c r="E11" s="337">
        <v>0</v>
      </c>
    </row>
    <row r="12" spans="1:5" ht="15.75">
      <c r="A12" s="328" t="s">
        <v>34</v>
      </c>
      <c r="B12" s="330"/>
      <c r="C12" s="332"/>
      <c r="D12" s="334"/>
      <c r="E12" s="337"/>
    </row>
    <row r="13" spans="1:5" ht="15.75">
      <c r="A13" s="328" t="s">
        <v>15</v>
      </c>
      <c r="B13" s="330"/>
      <c r="C13" s="332"/>
      <c r="D13" s="334"/>
      <c r="E13" s="337"/>
    </row>
    <row r="14" spans="1:5" ht="15.75">
      <c r="A14" s="328" t="s">
        <v>35</v>
      </c>
      <c r="B14" s="330"/>
      <c r="C14" s="332"/>
      <c r="D14" s="334"/>
      <c r="E14" s="337"/>
    </row>
    <row r="15" spans="1:5" ht="15.75">
      <c r="A15" s="328" t="s">
        <v>16</v>
      </c>
      <c r="B15" s="330"/>
      <c r="C15" s="332"/>
      <c r="D15" s="334"/>
      <c r="E15" s="337"/>
    </row>
    <row r="16" spans="1:5" ht="15.75">
      <c r="A16" s="328" t="s">
        <v>17</v>
      </c>
      <c r="B16" s="330"/>
      <c r="C16" s="332"/>
      <c r="D16" s="334"/>
      <c r="E16" s="337"/>
    </row>
    <row r="17" spans="1:5" ht="15.75">
      <c r="A17" s="328" t="s">
        <v>18</v>
      </c>
      <c r="B17" s="330"/>
      <c r="C17" s="332"/>
      <c r="D17" s="334"/>
      <c r="E17" s="337"/>
    </row>
    <row r="18" spans="1:5" ht="15.75">
      <c r="A18" s="328" t="s">
        <v>19</v>
      </c>
      <c r="B18" s="330"/>
      <c r="C18" s="332"/>
      <c r="D18" s="334"/>
      <c r="E18" s="337"/>
    </row>
    <row r="19" spans="1:5" ht="15.75">
      <c r="A19" s="328" t="s">
        <v>20</v>
      </c>
      <c r="B19" s="330"/>
      <c r="C19" s="332"/>
      <c r="D19" s="334"/>
      <c r="E19" s="337"/>
    </row>
    <row r="20" spans="1:5" ht="16.5" thickBot="1">
      <c r="A20" s="328" t="s">
        <v>47</v>
      </c>
      <c r="B20" s="331"/>
      <c r="C20" s="333"/>
      <c r="D20" s="335"/>
      <c r="E20" s="338"/>
    </row>
    <row r="21" spans="1:5" ht="48" thickBot="1">
      <c r="A21" s="395" t="s">
        <v>182</v>
      </c>
      <c r="B21" s="396"/>
      <c r="C21" s="329"/>
      <c r="D21" s="336">
        <f>IF(SUM(D6:D20)=0,"",SUM(D6:D20))</f>
        <v>7445000</v>
      </c>
      <c r="E21" s="339" t="str">
        <f>IF(SUM(E6:E20)=0,"",SUM(E6:E20))</f>
        <v/>
      </c>
    </row>
    <row r="22" spans="1:5" ht="15.75">
      <c r="A22" s="324"/>
    </row>
  </sheetData>
  <printOptions horizontalCentered="1"/>
  <pageMargins left="0.78740157480314965" right="0.78740157480314965" top="1.1811023622047245" bottom="0.98425196850393704" header="0.78740157480314965" footer="0.78740157480314965"/>
  <pageSetup paperSize="9" scale="91" orientation="landscape" horizontalDpi="300" verticalDpi="300" r:id="rId1"/>
  <headerFooter alignWithMargins="0">
    <oddHeader>&amp;C&amp;"Times New Roman CE,Félkövér dőlt"&amp;12
&amp;R&amp;"Times New Roman CE,Félkövér dőlt"&amp;11 4. tájékoztató tábla a ../2024. (.....) önkormányzati rendelethez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J31" sqref="J31"/>
    </sheetView>
  </sheetViews>
  <sheetFormatPr defaultRowHeight="12.75"/>
  <cols>
    <col min="1" max="1" width="5.83203125" style="293" customWidth="1"/>
    <col min="2" max="2" width="55.83203125" style="4" customWidth="1"/>
    <col min="3" max="4" width="14.83203125" style="4" customWidth="1"/>
    <col min="5" max="16384" width="9.33203125" style="4"/>
  </cols>
  <sheetData>
    <row r="1" spans="1:4" s="33" customFormat="1" ht="15.75" thickBot="1">
      <c r="A1" s="255"/>
      <c r="D1" s="256" t="s">
        <v>650</v>
      </c>
    </row>
    <row r="2" spans="1:4" s="34" customFormat="1" ht="48" customHeight="1" thickBot="1">
      <c r="A2" s="281" t="s">
        <v>126</v>
      </c>
      <c r="B2" s="278" t="s">
        <v>4</v>
      </c>
      <c r="C2" s="278" t="s">
        <v>149</v>
      </c>
      <c r="D2" s="282" t="s">
        <v>150</v>
      </c>
    </row>
    <row r="3" spans="1:4" s="34" customFormat="1" ht="14.1" customHeight="1" thickBot="1">
      <c r="A3" s="283">
        <v>1</v>
      </c>
      <c r="B3" s="284">
        <v>2</v>
      </c>
      <c r="C3" s="284">
        <v>3</v>
      </c>
      <c r="D3" s="285">
        <v>4</v>
      </c>
    </row>
    <row r="4" spans="1:4" ht="18" customHeight="1">
      <c r="A4" s="286" t="s">
        <v>8</v>
      </c>
      <c r="B4" s="287" t="s">
        <v>151</v>
      </c>
      <c r="C4" s="214"/>
      <c r="D4" s="35"/>
    </row>
    <row r="5" spans="1:4" ht="18" customHeight="1">
      <c r="A5" s="288" t="s">
        <v>9</v>
      </c>
      <c r="B5" s="289" t="s">
        <v>152</v>
      </c>
      <c r="C5" s="36"/>
      <c r="D5" s="37"/>
    </row>
    <row r="6" spans="1:4" ht="18" customHeight="1">
      <c r="A6" s="288" t="s">
        <v>10</v>
      </c>
      <c r="B6" s="289" t="s">
        <v>153</v>
      </c>
      <c r="C6" s="36"/>
      <c r="D6" s="37"/>
    </row>
    <row r="7" spans="1:4" ht="18" customHeight="1">
      <c r="A7" s="288" t="s">
        <v>33</v>
      </c>
      <c r="B7" s="289" t="s">
        <v>154</v>
      </c>
      <c r="C7" s="36"/>
      <c r="D7" s="37"/>
    </row>
    <row r="8" spans="1:4" ht="18" customHeight="1">
      <c r="A8" s="290" t="s">
        <v>12</v>
      </c>
      <c r="B8" s="289" t="s">
        <v>155</v>
      </c>
      <c r="C8" s="36">
        <f>SUM(C9:C14)</f>
        <v>1694000</v>
      </c>
      <c r="D8" s="37" t="s">
        <v>953</v>
      </c>
    </row>
    <row r="9" spans="1:4" ht="18" customHeight="1">
      <c r="A9" s="288" t="s">
        <v>13</v>
      </c>
      <c r="B9" s="289" t="s">
        <v>156</v>
      </c>
      <c r="C9" s="36"/>
      <c r="D9" s="37"/>
    </row>
    <row r="10" spans="1:4" ht="18" customHeight="1">
      <c r="A10" s="290" t="s">
        <v>34</v>
      </c>
      <c r="B10" s="289" t="s">
        <v>157</v>
      </c>
      <c r="C10" s="36"/>
      <c r="D10" s="37"/>
    </row>
    <row r="11" spans="1:4" ht="18" customHeight="1">
      <c r="A11" s="290" t="s">
        <v>15</v>
      </c>
      <c r="B11" s="289" t="s">
        <v>158</v>
      </c>
      <c r="C11" s="36">
        <v>1694000</v>
      </c>
      <c r="D11" s="37" t="s">
        <v>953</v>
      </c>
    </row>
    <row r="12" spans="1:4" ht="18" customHeight="1">
      <c r="A12" s="288" t="s">
        <v>35</v>
      </c>
      <c r="B12" s="289" t="s">
        <v>159</v>
      </c>
      <c r="C12" s="36"/>
      <c r="D12" s="37"/>
    </row>
    <row r="13" spans="1:4" ht="18" customHeight="1">
      <c r="A13" s="290" t="s">
        <v>16</v>
      </c>
      <c r="B13" s="289" t="s">
        <v>160</v>
      </c>
      <c r="C13" s="36"/>
      <c r="D13" s="37"/>
    </row>
    <row r="14" spans="1:4">
      <c r="A14" s="288" t="s">
        <v>17</v>
      </c>
      <c r="B14" s="289" t="s">
        <v>161</v>
      </c>
      <c r="C14" s="36"/>
      <c r="D14" s="37"/>
    </row>
    <row r="15" spans="1:4" ht="18" customHeight="1">
      <c r="A15" s="290" t="s">
        <v>18</v>
      </c>
      <c r="B15" s="289" t="s">
        <v>162</v>
      </c>
      <c r="C15" s="36"/>
      <c r="D15" s="37"/>
    </row>
    <row r="16" spans="1:4" ht="18" customHeight="1">
      <c r="A16" s="288" t="s">
        <v>19</v>
      </c>
      <c r="B16" s="289" t="s">
        <v>163</v>
      </c>
      <c r="C16" s="36"/>
      <c r="D16" s="37">
        <v>0</v>
      </c>
    </row>
    <row r="17" spans="1:4" ht="18" customHeight="1">
      <c r="A17" s="290" t="s">
        <v>20</v>
      </c>
      <c r="B17" s="289" t="s">
        <v>164</v>
      </c>
      <c r="C17" s="36"/>
      <c r="D17" s="37"/>
    </row>
    <row r="18" spans="1:4" ht="18" customHeight="1">
      <c r="A18" s="288" t="s">
        <v>47</v>
      </c>
      <c r="B18" s="289" t="s">
        <v>165</v>
      </c>
      <c r="C18" s="36"/>
      <c r="D18" s="37"/>
    </row>
    <row r="19" spans="1:4" ht="18" customHeight="1">
      <c r="A19" s="290" t="s">
        <v>48</v>
      </c>
      <c r="B19" s="289" t="s">
        <v>166</v>
      </c>
      <c r="C19" s="36"/>
      <c r="D19" s="37"/>
    </row>
    <row r="20" spans="1:4" ht="18" customHeight="1">
      <c r="A20" s="288" t="s">
        <v>49</v>
      </c>
      <c r="B20" s="279"/>
      <c r="C20" s="36"/>
      <c r="D20" s="37"/>
    </row>
    <row r="21" spans="1:4" ht="18" customHeight="1">
      <c r="A21" s="290" t="s">
        <v>50</v>
      </c>
      <c r="B21" s="279"/>
      <c r="C21" s="36"/>
      <c r="D21" s="37"/>
    </row>
    <row r="22" spans="1:4" ht="18" customHeight="1">
      <c r="A22" s="288" t="s">
        <v>51</v>
      </c>
      <c r="B22" s="279"/>
      <c r="C22" s="36"/>
      <c r="D22" s="37"/>
    </row>
    <row r="23" spans="1:4" ht="18" customHeight="1">
      <c r="A23" s="290" t="s">
        <v>52</v>
      </c>
      <c r="B23" s="279"/>
      <c r="C23" s="36"/>
      <c r="D23" s="37"/>
    </row>
    <row r="24" spans="1:4" ht="18" customHeight="1">
      <c r="A24" s="288" t="s">
        <v>53</v>
      </c>
      <c r="B24" s="279"/>
      <c r="C24" s="36"/>
      <c r="D24" s="37"/>
    </row>
    <row r="25" spans="1:4" ht="18" customHeight="1">
      <c r="A25" s="290" t="s">
        <v>54</v>
      </c>
      <c r="B25" s="279"/>
      <c r="C25" s="36"/>
      <c r="D25" s="37"/>
    </row>
    <row r="26" spans="1:4" ht="18" customHeight="1">
      <c r="A26" s="288" t="s">
        <v>56</v>
      </c>
      <c r="B26" s="279"/>
      <c r="C26" s="36"/>
      <c r="D26" s="37"/>
    </row>
    <row r="27" spans="1:4" ht="18" customHeight="1">
      <c r="A27" s="290" t="s">
        <v>58</v>
      </c>
      <c r="B27" s="279"/>
      <c r="C27" s="36"/>
      <c r="D27" s="37"/>
    </row>
    <row r="28" spans="1:4" ht="18" customHeight="1" thickBot="1">
      <c r="A28" s="291" t="s">
        <v>59</v>
      </c>
      <c r="B28" s="280"/>
      <c r="C28" s="38"/>
      <c r="D28" s="39"/>
    </row>
    <row r="29" spans="1:4" ht="18" customHeight="1" thickBot="1">
      <c r="A29" s="318" t="s">
        <v>62</v>
      </c>
      <c r="B29" s="319" t="s">
        <v>117</v>
      </c>
      <c r="C29" s="320">
        <f>+C4+C5+C6+C7+C8+C15+C16+C17+C18+C19+C20+C21+C22+C23+C24+C25+C26+C27+C28</f>
        <v>1694000</v>
      </c>
      <c r="D29" s="321" t="s">
        <v>953</v>
      </c>
    </row>
    <row r="30" spans="1:4" ht="25.5" customHeight="1">
      <c r="A30" s="292"/>
      <c r="B30" s="384" t="s">
        <v>167</v>
      </c>
      <c r="C30" s="384"/>
      <c r="D30" s="384"/>
    </row>
  </sheetData>
  <printOptions horizontalCentered="1"/>
  <pageMargins left="0.78740157480314965" right="0.78740157480314965" top="1.7716535433070868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CE,Félkövér"&amp;14
&amp;12
Az önkormányzat által adott közvetett támogatások
(kedvezmények)
&amp;R&amp;"Times New Roman CE,Félkövér dőlt"&amp;11 5. tájékoztató tábla a ../2025 (.....) önkormányzati rendelethez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29" sqref="C27:C29"/>
    </sheetView>
  </sheetViews>
  <sheetFormatPr defaultRowHeight="12.75"/>
  <cols>
    <col min="1" max="1" width="6.6640625" style="27" customWidth="1"/>
    <col min="2" max="2" width="60.33203125" style="27" customWidth="1"/>
    <col min="3" max="3" width="27.33203125" style="27" customWidth="1"/>
    <col min="4" max="4" width="17.5" style="27" customWidth="1"/>
    <col min="5" max="5" width="19.83203125" style="27" customWidth="1"/>
    <col min="6" max="16384" width="9.33203125" style="27"/>
  </cols>
  <sheetData>
    <row r="1" spans="1:5" ht="14.25" thickBot="1">
      <c r="C1" s="294"/>
      <c r="D1" s="294"/>
      <c r="E1" s="294" t="s">
        <v>650</v>
      </c>
    </row>
    <row r="2" spans="1:5" ht="24.75" thickBot="1">
      <c r="A2" s="295" t="s">
        <v>3</v>
      </c>
      <c r="B2" s="784" t="s">
        <v>168</v>
      </c>
      <c r="C2" s="296" t="s">
        <v>169</v>
      </c>
      <c r="D2" s="759" t="s">
        <v>656</v>
      </c>
      <c r="E2" s="760" t="s">
        <v>657</v>
      </c>
    </row>
    <row r="3" spans="1:5" ht="21.75" customHeight="1">
      <c r="A3" s="1346"/>
      <c r="B3" s="1026"/>
      <c r="C3" s="1027"/>
      <c r="D3" s="1028"/>
      <c r="E3" s="1029">
        <v>0</v>
      </c>
    </row>
    <row r="4" spans="1:5">
      <c r="A4" s="1346"/>
      <c r="B4" s="1030"/>
      <c r="C4" s="1031"/>
      <c r="D4" s="1032"/>
      <c r="E4" s="1033"/>
    </row>
    <row r="5" spans="1:5">
      <c r="A5" s="1347"/>
      <c r="B5" s="1034"/>
      <c r="C5" s="1031"/>
      <c r="D5" s="1032"/>
      <c r="E5" s="1033"/>
    </row>
    <row r="6" spans="1:5">
      <c r="A6" s="1348"/>
      <c r="B6" s="1034"/>
      <c r="C6" s="1031"/>
      <c r="D6" s="1032"/>
      <c r="E6" s="1033"/>
    </row>
    <row r="7" spans="1:5">
      <c r="A7" s="1346"/>
      <c r="B7" s="1034"/>
      <c r="C7" s="1031"/>
      <c r="D7" s="1032"/>
      <c r="E7" s="1033"/>
    </row>
    <row r="8" spans="1:5">
      <c r="A8" s="1346"/>
      <c r="B8" s="1034"/>
      <c r="C8" s="1031"/>
      <c r="D8" s="1032"/>
      <c r="E8" s="1033"/>
    </row>
    <row r="9" spans="1:5">
      <c r="A9" s="1347"/>
      <c r="B9" s="1034"/>
      <c r="C9" s="1031"/>
      <c r="D9" s="1032"/>
      <c r="E9" s="1033"/>
    </row>
    <row r="10" spans="1:5">
      <c r="A10" s="1348"/>
      <c r="B10" s="1034"/>
      <c r="C10" s="1031"/>
      <c r="D10" s="1032"/>
      <c r="E10" s="1033"/>
    </row>
    <row r="11" spans="1:5">
      <c r="A11" s="1346"/>
      <c r="B11" s="1034"/>
      <c r="C11" s="1031"/>
      <c r="D11" s="1032"/>
      <c r="E11" s="1033"/>
    </row>
    <row r="12" spans="1:5">
      <c r="A12" s="1346"/>
      <c r="B12" s="1034"/>
      <c r="C12" s="1035"/>
      <c r="D12" s="1032"/>
      <c r="E12" s="1033"/>
    </row>
    <row r="13" spans="1:5">
      <c r="A13" s="1347"/>
      <c r="B13" s="1034"/>
      <c r="C13" s="1035"/>
      <c r="D13" s="1032"/>
      <c r="E13" s="1033"/>
    </row>
    <row r="14" spans="1:5" ht="30.75" customHeight="1">
      <c r="A14" s="1348"/>
      <c r="B14" s="1034"/>
      <c r="C14" s="1034"/>
      <c r="D14" s="1032"/>
      <c r="E14" s="1033"/>
    </row>
    <row r="15" spans="1:5" ht="30.75" customHeight="1" thickBot="1">
      <c r="A15" s="1349"/>
      <c r="B15" s="1043"/>
      <c r="C15" s="1044"/>
      <c r="D15" s="1032"/>
      <c r="E15" s="1074"/>
    </row>
    <row r="16" spans="1:5" ht="15.95" customHeight="1" thickBot="1">
      <c r="A16" s="1345" t="s">
        <v>117</v>
      </c>
      <c r="B16" s="385"/>
      <c r="C16" s="781"/>
      <c r="D16" s="782">
        <f>SUM(D3:D15)</f>
        <v>0</v>
      </c>
      <c r="E16" s="783">
        <v>0</v>
      </c>
    </row>
  </sheetData>
  <printOptions horizontalCentered="1"/>
  <pageMargins left="0.78740157480314965" right="0.78740157480314965" top="1.5748031496062993" bottom="0.98425196850393704" header="0.78740157480314965" footer="0.78740157480314965"/>
  <pageSetup paperSize="9" scale="95" fitToWidth="2" orientation="landscape" r:id="rId1"/>
  <headerFooter alignWithMargins="0">
    <oddHeader>&amp;C&amp;"Times New Roman CE,Félkövér"&amp;12
K I M U T A T Á S
a 2024. évi céljelleggel juttatott támogatások felhasználásáról&amp;R&amp;"Times New Roman CE,Félkövér dőlt"&amp;11 6. tájékoztató tábla a ../2025. (.....) önkormányzati rendelethez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Q102"/>
  <sheetViews>
    <sheetView showWhiteSpace="0" workbookViewId="0">
      <selection activeCell="J22" sqref="J22"/>
    </sheetView>
  </sheetViews>
  <sheetFormatPr defaultColWidth="12" defaultRowHeight="15.75"/>
  <cols>
    <col min="1" max="1" width="7.1640625" style="297" customWidth="1"/>
    <col min="2" max="2" width="6.1640625" style="297" customWidth="1"/>
    <col min="3" max="3" width="30.33203125" style="297" customWidth="1"/>
    <col min="4" max="4" width="19" style="297" customWidth="1"/>
    <col min="5" max="5" width="19.6640625" style="302" customWidth="1"/>
    <col min="6" max="16384" width="12" style="297"/>
  </cols>
  <sheetData>
    <row r="1" spans="1:17" ht="48.75" customHeight="1">
      <c r="A1" s="1418" t="s">
        <v>954</v>
      </c>
      <c r="B1" s="1418"/>
      <c r="C1" s="1418"/>
      <c r="D1" s="1418"/>
      <c r="E1" s="1418"/>
      <c r="G1" s="875"/>
      <c r="H1" s="875"/>
      <c r="I1" s="875"/>
      <c r="J1" s="875"/>
      <c r="K1" s="875"/>
      <c r="L1" s="875"/>
      <c r="M1" s="875"/>
      <c r="N1" s="875"/>
      <c r="O1" s="875"/>
      <c r="P1" s="875"/>
      <c r="Q1" s="875"/>
    </row>
    <row r="2" spans="1:17">
      <c r="C2" s="387"/>
      <c r="D2" s="387"/>
      <c r="E2" s="652" t="s">
        <v>650</v>
      </c>
      <c r="G2" s="875"/>
      <c r="H2" s="875"/>
      <c r="I2" s="875"/>
      <c r="J2" s="875"/>
      <c r="K2" s="875"/>
      <c r="L2" s="875"/>
      <c r="M2" s="875"/>
      <c r="N2" s="875"/>
      <c r="O2" s="875"/>
      <c r="P2" s="875"/>
      <c r="Q2" s="875"/>
    </row>
    <row r="3" spans="1:17" s="652" customFormat="1" ht="12.75">
      <c r="D3" s="1420"/>
      <c r="E3" s="1420"/>
      <c r="G3" s="876"/>
      <c r="H3" s="649"/>
      <c r="I3" s="649"/>
      <c r="J3" s="649"/>
      <c r="K3" s="649"/>
      <c r="L3" s="649"/>
      <c r="M3" s="649"/>
      <c r="N3" s="649"/>
      <c r="O3" s="649"/>
      <c r="P3" s="649"/>
      <c r="Q3" s="649"/>
    </row>
    <row r="4" spans="1:17" s="652" customFormat="1" ht="11.25" customHeight="1">
      <c r="A4" s="409"/>
      <c r="B4" s="409" t="s">
        <v>41</v>
      </c>
      <c r="C4" s="409"/>
      <c r="D4" s="653" t="s">
        <v>186</v>
      </c>
      <c r="E4" s="653" t="s">
        <v>187</v>
      </c>
      <c r="F4" s="653" t="s">
        <v>737</v>
      </c>
      <c r="G4" s="877"/>
      <c r="H4" s="649"/>
      <c r="I4" s="649"/>
      <c r="J4" s="649"/>
      <c r="K4" s="649"/>
      <c r="L4" s="649"/>
      <c r="M4" s="649"/>
      <c r="N4" s="649"/>
      <c r="O4" s="649"/>
      <c r="P4" s="649"/>
      <c r="Q4" s="649"/>
    </row>
    <row r="5" spans="1:17" s="652" customFormat="1" ht="12.75">
      <c r="A5" s="654" t="s">
        <v>710</v>
      </c>
      <c r="B5" s="409" t="s">
        <v>189</v>
      </c>
      <c r="C5" s="409"/>
      <c r="D5" s="408"/>
      <c r="E5" s="408"/>
      <c r="F5" s="408"/>
      <c r="G5" s="877"/>
      <c r="H5" s="649"/>
      <c r="I5" s="649"/>
      <c r="J5" s="649"/>
      <c r="K5" s="649"/>
      <c r="L5" s="649"/>
      <c r="M5" s="649"/>
      <c r="N5" s="649"/>
      <c r="O5" s="649"/>
      <c r="P5" s="649"/>
      <c r="Q5" s="649"/>
    </row>
    <row r="6" spans="1:17" s="658" customFormat="1" ht="12.75">
      <c r="A6" s="656" t="s">
        <v>8</v>
      </c>
      <c r="B6" s="655" t="s">
        <v>188</v>
      </c>
      <c r="C6" s="657"/>
      <c r="D6" s="657">
        <v>-389600</v>
      </c>
      <c r="E6" s="657">
        <v>-389600</v>
      </c>
      <c r="F6" s="912">
        <f>E6/D6*100</f>
        <v>100</v>
      </c>
      <c r="G6" s="878"/>
      <c r="H6" s="878"/>
      <c r="I6" s="878"/>
      <c r="J6" s="878"/>
      <c r="K6" s="878"/>
      <c r="L6" s="878"/>
      <c r="M6" s="878"/>
      <c r="N6" s="878"/>
      <c r="O6" s="878"/>
      <c r="P6" s="878"/>
      <c r="Q6" s="878"/>
    </row>
    <row r="7" spans="1:17" s="658" customFormat="1" ht="12.75">
      <c r="A7" s="656" t="s">
        <v>9</v>
      </c>
      <c r="B7" s="785" t="s">
        <v>665</v>
      </c>
      <c r="C7" s="786"/>
      <c r="D7" s="657">
        <v>6328247</v>
      </c>
      <c r="E7" s="657">
        <v>6328247</v>
      </c>
      <c r="F7" s="912">
        <f t="shared" ref="F7:F41" si="0">E7/D7*100</f>
        <v>100</v>
      </c>
      <c r="G7" s="878"/>
      <c r="H7" s="878"/>
      <c r="I7" s="878"/>
      <c r="J7" s="878"/>
      <c r="K7" s="878"/>
      <c r="L7" s="878"/>
      <c r="M7" s="878"/>
      <c r="N7" s="878"/>
      <c r="O7" s="878"/>
      <c r="P7" s="878"/>
      <c r="Q7" s="878"/>
    </row>
    <row r="8" spans="1:17" s="652" customFormat="1" ht="14.25" customHeight="1">
      <c r="A8" s="654" t="s">
        <v>711</v>
      </c>
      <c r="B8" s="409" t="s">
        <v>190</v>
      </c>
      <c r="C8" s="409"/>
      <c r="D8" s="409">
        <f>SUM(D6:D7)</f>
        <v>5938647</v>
      </c>
      <c r="E8" s="409">
        <v>9755847</v>
      </c>
      <c r="F8" s="912">
        <f t="shared" si="0"/>
        <v>164.27726719570973</v>
      </c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</row>
    <row r="9" spans="1:17" s="659" customFormat="1" ht="12.75">
      <c r="A9" s="643" t="s">
        <v>191</v>
      </c>
      <c r="B9" s="1427" t="s">
        <v>192</v>
      </c>
      <c r="C9" s="1428"/>
      <c r="D9" s="644">
        <f>SUM(D5+D8)</f>
        <v>5938647</v>
      </c>
      <c r="E9" s="644">
        <f>SUM(E5+E8)</f>
        <v>9755847</v>
      </c>
      <c r="F9" s="912">
        <f t="shared" si="0"/>
        <v>164.27726719570973</v>
      </c>
      <c r="G9" s="650"/>
      <c r="H9" s="650"/>
      <c r="I9" s="650"/>
      <c r="J9" s="650"/>
      <c r="K9" s="650"/>
      <c r="L9" s="650"/>
      <c r="M9" s="650"/>
      <c r="N9" s="650"/>
      <c r="O9" s="650"/>
      <c r="P9" s="650"/>
      <c r="Q9" s="650"/>
    </row>
    <row r="10" spans="1:17" s="658" customFormat="1" ht="12.75">
      <c r="A10" s="656" t="s">
        <v>8</v>
      </c>
      <c r="B10" s="655" t="s">
        <v>575</v>
      </c>
      <c r="C10" s="657"/>
      <c r="D10" s="657">
        <v>1093728237</v>
      </c>
      <c r="E10" s="657">
        <v>1080596617</v>
      </c>
      <c r="F10" s="912">
        <f t="shared" si="0"/>
        <v>98.799370853218633</v>
      </c>
      <c r="G10" s="878"/>
      <c r="H10" s="878"/>
      <c r="I10" s="878"/>
      <c r="J10" s="878"/>
      <c r="K10" s="878"/>
      <c r="L10" s="878"/>
      <c r="M10" s="878"/>
      <c r="N10" s="878"/>
      <c r="O10" s="878"/>
      <c r="P10" s="878"/>
      <c r="Q10" s="878"/>
    </row>
    <row r="11" spans="1:17" s="658" customFormat="1" ht="12.75">
      <c r="A11" s="656" t="s">
        <v>9</v>
      </c>
      <c r="B11" s="655" t="s">
        <v>573</v>
      </c>
      <c r="C11" s="657"/>
      <c r="D11" s="657">
        <v>4767269831</v>
      </c>
      <c r="E11" s="657">
        <v>4645055080</v>
      </c>
      <c r="F11" s="912">
        <f t="shared" si="0"/>
        <v>97.436378570281931</v>
      </c>
      <c r="G11" s="878"/>
      <c r="H11" s="878"/>
      <c r="I11" s="878"/>
      <c r="J11" s="878"/>
      <c r="K11" s="878"/>
      <c r="L11" s="878"/>
      <c r="M11" s="878"/>
      <c r="N11" s="878"/>
      <c r="O11" s="878"/>
      <c r="P11" s="878"/>
      <c r="Q11" s="878"/>
    </row>
    <row r="12" spans="1:17" s="658" customFormat="1" ht="12.75">
      <c r="A12" s="656" t="s">
        <v>10</v>
      </c>
      <c r="B12" s="655" t="s">
        <v>574</v>
      </c>
      <c r="C12" s="657"/>
      <c r="D12" s="657">
        <v>628302748</v>
      </c>
      <c r="E12" s="657">
        <v>584437349</v>
      </c>
      <c r="F12" s="912">
        <f t="shared" si="0"/>
        <v>93.018429548552604</v>
      </c>
      <c r="G12" s="878"/>
      <c r="H12" s="878"/>
      <c r="I12" s="878"/>
      <c r="J12" s="878"/>
      <c r="K12" s="878"/>
      <c r="L12" s="878"/>
      <c r="M12" s="878"/>
      <c r="N12" s="878"/>
      <c r="O12" s="878"/>
      <c r="P12" s="878"/>
      <c r="Q12" s="878"/>
    </row>
    <row r="13" spans="1:17" s="652" customFormat="1" ht="12.75">
      <c r="A13" s="654" t="s">
        <v>193</v>
      </c>
      <c r="B13" s="409" t="s">
        <v>194</v>
      </c>
      <c r="C13" s="409"/>
      <c r="D13" s="407">
        <f>SUM(D10:D12)</f>
        <v>6489300816</v>
      </c>
      <c r="E13" s="407">
        <f>SUM(E10:E12)</f>
        <v>6310089046</v>
      </c>
      <c r="F13" s="912">
        <f t="shared" si="0"/>
        <v>97.238350092229723</v>
      </c>
      <c r="G13" s="877"/>
      <c r="H13" s="877"/>
      <c r="I13" s="649"/>
      <c r="J13" s="649"/>
      <c r="K13" s="649"/>
      <c r="L13" s="649"/>
      <c r="M13" s="649"/>
      <c r="N13" s="649"/>
      <c r="O13" s="649"/>
      <c r="P13" s="649"/>
      <c r="Q13" s="649"/>
    </row>
    <row r="14" spans="1:17" s="652" customFormat="1" ht="12.75">
      <c r="A14" s="654" t="s">
        <v>8</v>
      </c>
      <c r="B14" s="655" t="s">
        <v>575</v>
      </c>
      <c r="C14" s="409"/>
      <c r="D14" s="407">
        <v>2151272</v>
      </c>
      <c r="E14" s="407">
        <v>2151272</v>
      </c>
      <c r="F14" s="912">
        <f t="shared" si="0"/>
        <v>100</v>
      </c>
      <c r="G14" s="651"/>
      <c r="H14" s="877"/>
      <c r="I14" s="649"/>
      <c r="J14" s="649"/>
      <c r="K14" s="649"/>
      <c r="L14" s="649"/>
      <c r="M14" s="649"/>
      <c r="N14" s="649"/>
      <c r="O14" s="649"/>
      <c r="P14" s="649"/>
      <c r="Q14" s="649"/>
    </row>
    <row r="15" spans="1:17" s="652" customFormat="1" ht="12.75">
      <c r="A15" s="654" t="s">
        <v>9</v>
      </c>
      <c r="B15" s="655" t="s">
        <v>573</v>
      </c>
      <c r="C15" s="409"/>
      <c r="D15" s="407">
        <v>556408700</v>
      </c>
      <c r="E15" s="407">
        <v>556408700</v>
      </c>
      <c r="F15" s="912">
        <f t="shared" si="0"/>
        <v>100</v>
      </c>
      <c r="G15" s="651"/>
      <c r="H15" s="877"/>
      <c r="I15" s="649"/>
      <c r="J15" s="649"/>
      <c r="K15" s="649"/>
      <c r="L15" s="649"/>
      <c r="M15" s="649"/>
      <c r="N15" s="649"/>
      <c r="O15" s="649"/>
      <c r="P15" s="649"/>
      <c r="Q15" s="649"/>
    </row>
    <row r="16" spans="1:17" s="652" customFormat="1" ht="12.75">
      <c r="A16" s="654" t="s">
        <v>10</v>
      </c>
      <c r="B16" s="655" t="s">
        <v>574</v>
      </c>
      <c r="C16" s="409"/>
      <c r="D16" s="407">
        <v>106938449</v>
      </c>
      <c r="E16" s="407">
        <v>106938449</v>
      </c>
      <c r="F16" s="912">
        <f t="shared" si="0"/>
        <v>100</v>
      </c>
      <c r="G16" s="651"/>
      <c r="H16" s="877"/>
      <c r="I16" s="649"/>
      <c r="J16" s="649"/>
      <c r="K16" s="649"/>
      <c r="L16" s="649"/>
      <c r="M16" s="649"/>
      <c r="N16" s="649"/>
      <c r="O16" s="649"/>
      <c r="P16" s="649"/>
      <c r="Q16" s="649"/>
    </row>
    <row r="17" spans="1:17" s="652" customFormat="1" ht="12.75">
      <c r="A17" s="654" t="s">
        <v>195</v>
      </c>
      <c r="B17" s="409" t="s">
        <v>576</v>
      </c>
      <c r="C17" s="409"/>
      <c r="D17" s="407">
        <f>SUM(D14:D16)</f>
        <v>665498421</v>
      </c>
      <c r="E17" s="407">
        <v>613115311</v>
      </c>
      <c r="F17" s="912">
        <f t="shared" si="0"/>
        <v>92.128740152187376</v>
      </c>
      <c r="G17" s="651"/>
      <c r="H17" s="877"/>
      <c r="I17" s="649"/>
      <c r="J17" s="649"/>
      <c r="K17" s="649"/>
      <c r="L17" s="649"/>
      <c r="M17" s="649"/>
      <c r="N17" s="649"/>
      <c r="O17" s="649"/>
      <c r="P17" s="649"/>
      <c r="Q17" s="649"/>
    </row>
    <row r="18" spans="1:17" s="652" customFormat="1" ht="12.75">
      <c r="A18" s="654" t="s">
        <v>206</v>
      </c>
      <c r="B18" s="409" t="s">
        <v>197</v>
      </c>
      <c r="C18" s="409"/>
      <c r="D18" s="407">
        <v>18280000</v>
      </c>
      <c r="E18" s="407">
        <v>28420883</v>
      </c>
      <c r="F18" s="912">
        <f t="shared" si="0"/>
        <v>155.47528993435449</v>
      </c>
      <c r="G18" s="651"/>
      <c r="H18" s="649"/>
      <c r="I18" s="649"/>
      <c r="J18" s="649"/>
      <c r="K18" s="649"/>
      <c r="L18" s="649"/>
      <c r="M18" s="649"/>
      <c r="N18" s="649"/>
      <c r="O18" s="649"/>
      <c r="P18" s="649"/>
      <c r="Q18" s="649"/>
    </row>
    <row r="19" spans="1:17" s="652" customFormat="1" ht="12.75">
      <c r="A19" s="654" t="s">
        <v>196</v>
      </c>
      <c r="B19" s="409" t="s">
        <v>577</v>
      </c>
      <c r="C19" s="409"/>
      <c r="D19" s="407">
        <v>15404000</v>
      </c>
      <c r="E19" s="407">
        <v>15404000</v>
      </c>
      <c r="F19" s="912"/>
      <c r="G19" s="651"/>
      <c r="H19" s="649"/>
      <c r="I19" s="649"/>
      <c r="J19" s="649"/>
      <c r="K19" s="649"/>
      <c r="L19" s="649"/>
      <c r="M19" s="649"/>
      <c r="N19" s="649"/>
      <c r="O19" s="649"/>
      <c r="P19" s="649"/>
      <c r="Q19" s="649"/>
    </row>
    <row r="20" spans="1:17" s="659" customFormat="1" ht="12.75">
      <c r="A20" s="643" t="s">
        <v>198</v>
      </c>
      <c r="B20" s="1427" t="s">
        <v>199</v>
      </c>
      <c r="C20" s="1428"/>
      <c r="D20" s="644">
        <f>SUM(D13+D17+D18)</f>
        <v>7173079237</v>
      </c>
      <c r="E20" s="644">
        <f>SUM(E13+E17+E18+E19)</f>
        <v>6967029240</v>
      </c>
      <c r="F20" s="912">
        <f t="shared" si="0"/>
        <v>97.127454051571632</v>
      </c>
      <c r="G20" s="650"/>
      <c r="H20" s="650"/>
      <c r="I20" s="650"/>
      <c r="J20" s="650"/>
      <c r="K20" s="650"/>
      <c r="L20" s="650"/>
      <c r="M20" s="650"/>
      <c r="N20" s="650"/>
      <c r="O20" s="650"/>
      <c r="P20" s="650"/>
      <c r="Q20" s="650"/>
    </row>
    <row r="21" spans="1:17" s="652" customFormat="1" ht="12.75">
      <c r="A21" s="654" t="s">
        <v>200</v>
      </c>
      <c r="B21" s="409" t="s">
        <v>712</v>
      </c>
      <c r="C21" s="409"/>
      <c r="D21" s="409">
        <v>7455000</v>
      </c>
      <c r="E21" s="409">
        <v>7445000</v>
      </c>
      <c r="F21" s="912">
        <f t="shared" si="0"/>
        <v>99.865861837692833</v>
      </c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</row>
    <row r="22" spans="1:17" s="659" customFormat="1" ht="12.75">
      <c r="A22" s="643" t="s">
        <v>201</v>
      </c>
      <c r="B22" s="1427" t="s">
        <v>202</v>
      </c>
      <c r="C22" s="1428"/>
      <c r="D22" s="644">
        <f>SUM(D21)</f>
        <v>7455000</v>
      </c>
      <c r="E22" s="644">
        <f>SUM(E21)</f>
        <v>7445000</v>
      </c>
      <c r="F22" s="912">
        <f t="shared" si="0"/>
        <v>99.865861837692833</v>
      </c>
      <c r="G22" s="650"/>
      <c r="H22" s="650"/>
      <c r="I22" s="650"/>
      <c r="J22" s="650"/>
      <c r="K22" s="650"/>
      <c r="L22" s="650"/>
      <c r="M22" s="650"/>
      <c r="N22" s="650"/>
      <c r="O22" s="650"/>
      <c r="P22" s="650"/>
      <c r="Q22" s="650"/>
    </row>
    <row r="23" spans="1:17" s="659" customFormat="1" ht="12.75">
      <c r="A23" s="643" t="s">
        <v>203</v>
      </c>
      <c r="B23" s="1427" t="s">
        <v>578</v>
      </c>
      <c r="C23" s="1428"/>
      <c r="D23" s="644">
        <v>0</v>
      </c>
      <c r="E23" s="644">
        <v>0</v>
      </c>
      <c r="F23" s="912"/>
      <c r="G23" s="650"/>
      <c r="H23" s="650"/>
      <c r="I23" s="650"/>
      <c r="J23" s="650"/>
      <c r="K23" s="650"/>
      <c r="L23" s="650"/>
      <c r="M23" s="650"/>
      <c r="N23" s="650"/>
      <c r="O23" s="650"/>
      <c r="P23" s="650"/>
      <c r="Q23" s="650"/>
    </row>
    <row r="24" spans="1:17" s="659" customFormat="1" ht="25.5" customHeight="1">
      <c r="A24" s="660" t="s">
        <v>204</v>
      </c>
      <c r="B24" s="1421" t="s">
        <v>579</v>
      </c>
      <c r="C24" s="1422"/>
      <c r="D24" s="644">
        <v>7201866884</v>
      </c>
      <c r="E24" s="644">
        <f>SUM(E9+E20+E22+E23)</f>
        <v>6984230087</v>
      </c>
      <c r="F24" s="913">
        <f t="shared" si="0"/>
        <v>96.978050268000487</v>
      </c>
      <c r="G24" s="650"/>
      <c r="H24" s="650"/>
      <c r="I24" s="650"/>
      <c r="J24" s="650"/>
      <c r="K24" s="650"/>
      <c r="L24" s="650"/>
      <c r="M24" s="650"/>
      <c r="N24" s="650"/>
      <c r="O24" s="650"/>
      <c r="P24" s="650"/>
      <c r="Q24" s="650"/>
    </row>
    <row r="25" spans="1:17" s="658" customFormat="1" ht="25.5" customHeight="1">
      <c r="A25" s="656" t="s">
        <v>713</v>
      </c>
      <c r="B25" s="1425" t="s">
        <v>714</v>
      </c>
      <c r="C25" s="1426"/>
      <c r="D25" s="657">
        <v>2721081</v>
      </c>
      <c r="E25" s="657">
        <v>5086702</v>
      </c>
      <c r="F25" s="912">
        <f t="shared" si="0"/>
        <v>186.93680930483143</v>
      </c>
      <c r="G25" s="878"/>
      <c r="H25" s="878"/>
      <c r="I25" s="878"/>
      <c r="J25" s="878"/>
      <c r="K25" s="878"/>
      <c r="L25" s="878"/>
      <c r="M25" s="878"/>
      <c r="N25" s="878"/>
      <c r="O25" s="878"/>
      <c r="P25" s="878"/>
      <c r="Q25" s="878"/>
    </row>
    <row r="26" spans="1:17" s="652" customFormat="1" ht="12.75">
      <c r="A26" s="661" t="s">
        <v>191</v>
      </c>
      <c r="B26" s="409" t="s">
        <v>205</v>
      </c>
      <c r="C26" s="409"/>
      <c r="D26" s="409">
        <v>2721081</v>
      </c>
      <c r="E26" s="657">
        <v>5086702</v>
      </c>
      <c r="F26" s="912">
        <f t="shared" si="0"/>
        <v>186.93680930483143</v>
      </c>
      <c r="G26" s="649"/>
      <c r="H26" s="649"/>
      <c r="I26" s="649"/>
      <c r="J26" s="649"/>
      <c r="K26" s="649"/>
      <c r="L26" s="649"/>
      <c r="M26" s="649"/>
      <c r="N26" s="649"/>
      <c r="O26" s="649"/>
      <c r="P26" s="649"/>
      <c r="Q26" s="649"/>
    </row>
    <row r="27" spans="1:17" s="652" customFormat="1" ht="12.75">
      <c r="A27" s="661" t="s">
        <v>207</v>
      </c>
      <c r="B27" s="409" t="s">
        <v>208</v>
      </c>
      <c r="C27" s="409"/>
      <c r="D27" s="409">
        <v>0</v>
      </c>
      <c r="E27" s="409">
        <v>0</v>
      </c>
      <c r="F27" s="912"/>
      <c r="G27" s="649"/>
      <c r="H27" s="649"/>
      <c r="I27" s="649"/>
      <c r="J27" s="649"/>
      <c r="K27" s="649"/>
      <c r="L27" s="649"/>
      <c r="M27" s="649"/>
      <c r="N27" s="649"/>
      <c r="O27" s="649"/>
      <c r="P27" s="649"/>
      <c r="Q27" s="649"/>
    </row>
    <row r="28" spans="1:17" s="659" customFormat="1" ht="26.25" customHeight="1">
      <c r="A28" s="660" t="s">
        <v>210</v>
      </c>
      <c r="B28" s="1421" t="s">
        <v>580</v>
      </c>
      <c r="C28" s="1422"/>
      <c r="D28" s="644">
        <f>SUM(D26:D27)</f>
        <v>2721081</v>
      </c>
      <c r="E28" s="644">
        <f>SUM(E26:E27)</f>
        <v>5086702</v>
      </c>
      <c r="F28" s="913">
        <f t="shared" si="0"/>
        <v>186.93680930483143</v>
      </c>
      <c r="G28" s="650"/>
      <c r="H28" s="650"/>
      <c r="I28" s="650"/>
      <c r="J28" s="650"/>
      <c r="K28" s="650"/>
      <c r="L28" s="650"/>
      <c r="M28" s="650"/>
      <c r="N28" s="650"/>
      <c r="O28" s="650"/>
      <c r="P28" s="650"/>
      <c r="Q28" s="650"/>
    </row>
    <row r="29" spans="1:17" s="652" customFormat="1" ht="12.75">
      <c r="A29" s="661" t="s">
        <v>191</v>
      </c>
      <c r="B29" s="409" t="s">
        <v>581</v>
      </c>
      <c r="C29" s="409"/>
      <c r="D29" s="409">
        <v>0</v>
      </c>
      <c r="E29" s="409">
        <v>0</v>
      </c>
      <c r="F29" s="912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</row>
    <row r="30" spans="1:17" s="652" customFormat="1" ht="12.75">
      <c r="A30" s="661" t="s">
        <v>198</v>
      </c>
      <c r="B30" s="409" t="s">
        <v>582</v>
      </c>
      <c r="C30" s="409"/>
      <c r="D30" s="409">
        <v>4784865</v>
      </c>
      <c r="E30" s="409">
        <v>6596830</v>
      </c>
      <c r="F30" s="912">
        <f t="shared" si="0"/>
        <v>137.8686755007717</v>
      </c>
    </row>
    <row r="31" spans="1:17" s="652" customFormat="1" ht="12.75">
      <c r="A31" s="661" t="s">
        <v>201</v>
      </c>
      <c r="B31" s="409" t="s">
        <v>583</v>
      </c>
      <c r="C31" s="409"/>
      <c r="D31" s="409">
        <v>542002274</v>
      </c>
      <c r="E31" s="409">
        <v>865175619</v>
      </c>
      <c r="F31" s="912">
        <f t="shared" si="0"/>
        <v>159.62582824883128</v>
      </c>
    </row>
    <row r="32" spans="1:17" s="299" customFormat="1">
      <c r="A32" s="661" t="s">
        <v>203</v>
      </c>
      <c r="B32" s="633" t="s">
        <v>584</v>
      </c>
      <c r="C32" s="634"/>
      <c r="D32" s="636">
        <v>0</v>
      </c>
      <c r="E32" s="636">
        <v>0</v>
      </c>
      <c r="F32" s="912"/>
    </row>
    <row r="33" spans="1:6" s="299" customFormat="1">
      <c r="A33" s="661" t="s">
        <v>209</v>
      </c>
      <c r="B33" s="633" t="s">
        <v>585</v>
      </c>
      <c r="C33" s="634"/>
      <c r="D33" s="636">
        <v>0</v>
      </c>
      <c r="E33" s="636">
        <v>0</v>
      </c>
      <c r="F33" s="912"/>
    </row>
    <row r="34" spans="1:6" s="659" customFormat="1" ht="12.75">
      <c r="A34" s="659" t="s">
        <v>586</v>
      </c>
      <c r="B34" s="1427" t="s">
        <v>587</v>
      </c>
      <c r="C34" s="1428"/>
      <c r="D34" s="644">
        <f>SUM(D29:D33)</f>
        <v>546787139</v>
      </c>
      <c r="E34" s="644">
        <f>SUM(E29:E33)</f>
        <v>871772449</v>
      </c>
      <c r="F34" s="913">
        <f t="shared" si="0"/>
        <v>159.43543416078776</v>
      </c>
    </row>
    <row r="35" spans="1:6">
      <c r="A35" s="645" t="s">
        <v>191</v>
      </c>
      <c r="B35" s="638" t="s">
        <v>593</v>
      </c>
      <c r="C35" s="637"/>
      <c r="D35" s="639">
        <v>13687644</v>
      </c>
      <c r="E35" s="639">
        <v>26640956</v>
      </c>
      <c r="F35" s="912">
        <f t="shared" si="0"/>
        <v>194.63507379356156</v>
      </c>
    </row>
    <row r="36" spans="1:6">
      <c r="A36" s="645" t="s">
        <v>207</v>
      </c>
      <c r="B36" s="638" t="s">
        <v>594</v>
      </c>
      <c r="C36" s="637"/>
      <c r="D36" s="639">
        <v>4062707</v>
      </c>
      <c r="E36" s="639">
        <v>73199308</v>
      </c>
      <c r="F36" s="912">
        <f t="shared" si="0"/>
        <v>1801.7373145540646</v>
      </c>
    </row>
    <row r="37" spans="1:6">
      <c r="A37" s="631" t="s">
        <v>201</v>
      </c>
      <c r="B37" s="635" t="s">
        <v>595</v>
      </c>
      <c r="C37" s="630"/>
      <c r="D37" s="640">
        <v>399745</v>
      </c>
      <c r="E37" s="640">
        <v>859331</v>
      </c>
      <c r="F37" s="912">
        <f t="shared" si="0"/>
        <v>214.96979324319253</v>
      </c>
    </row>
    <row r="38" spans="1:6">
      <c r="A38" s="632" t="s">
        <v>588</v>
      </c>
      <c r="B38" s="1429" t="s">
        <v>589</v>
      </c>
      <c r="C38" s="1430"/>
      <c r="D38" s="641">
        <f>SUM(D35:D37)</f>
        <v>18150096</v>
      </c>
      <c r="E38" s="641">
        <f>SUM(E35:E37)</f>
        <v>100699595</v>
      </c>
      <c r="F38" s="913">
        <f t="shared" si="0"/>
        <v>554.81577067140574</v>
      </c>
    </row>
    <row r="39" spans="1:6" ht="25.5" customHeight="1">
      <c r="A39" s="632" t="s">
        <v>590</v>
      </c>
      <c r="B39" s="1423" t="s">
        <v>591</v>
      </c>
      <c r="C39" s="1423"/>
      <c r="D39" s="642">
        <v>-3611806</v>
      </c>
      <c r="E39" s="642">
        <v>-1682766</v>
      </c>
      <c r="F39" s="913">
        <f t="shared" si="0"/>
        <v>46.590708360305065</v>
      </c>
    </row>
    <row r="40" spans="1:6">
      <c r="A40" s="632" t="s">
        <v>592</v>
      </c>
      <c r="B40" s="1424" t="s">
        <v>738</v>
      </c>
      <c r="C40" s="1424"/>
      <c r="D40" s="642">
        <v>0</v>
      </c>
      <c r="E40" s="642">
        <v>0</v>
      </c>
      <c r="F40" s="913"/>
    </row>
    <row r="41" spans="1:6">
      <c r="A41" s="632"/>
      <c r="B41" s="1419" t="s">
        <v>211</v>
      </c>
      <c r="C41" s="1419"/>
      <c r="D41" s="641">
        <f>SUM(D24+D28+D34+D38+D39+D40)</f>
        <v>7765913394</v>
      </c>
      <c r="E41" s="641">
        <f>SUM(E24+E28+E34+E38+E39+E40)</f>
        <v>7960106067</v>
      </c>
      <c r="F41" s="913">
        <f t="shared" si="0"/>
        <v>102.50057737123409</v>
      </c>
    </row>
    <row r="43" spans="1:6" s="875" customFormat="1">
      <c r="E43" s="879"/>
    </row>
    <row r="44" spans="1:6" s="875" customFormat="1">
      <c r="D44" s="711"/>
      <c r="E44" s="879"/>
    </row>
    <row r="45" spans="1:6" s="875" customFormat="1">
      <c r="E45" s="879"/>
    </row>
    <row r="46" spans="1:6" s="875" customFormat="1">
      <c r="E46" s="879"/>
    </row>
    <row r="47" spans="1:6" s="875" customFormat="1">
      <c r="E47" s="879"/>
    </row>
    <row r="48" spans="1:6" s="875" customFormat="1">
      <c r="E48" s="879"/>
    </row>
    <row r="49" spans="5:5" s="875" customFormat="1">
      <c r="E49" s="879"/>
    </row>
    <row r="50" spans="5:5" s="875" customFormat="1">
      <c r="E50" s="879"/>
    </row>
    <row r="51" spans="5:5" s="875" customFormat="1">
      <c r="E51" s="879"/>
    </row>
    <row r="52" spans="5:5" s="875" customFormat="1">
      <c r="E52" s="879"/>
    </row>
    <row r="53" spans="5:5" s="875" customFormat="1">
      <c r="E53" s="879"/>
    </row>
    <row r="54" spans="5:5" s="875" customFormat="1">
      <c r="E54" s="879"/>
    </row>
    <row r="55" spans="5:5" s="875" customFormat="1">
      <c r="E55" s="879"/>
    </row>
    <row r="56" spans="5:5" s="875" customFormat="1">
      <c r="E56" s="879"/>
    </row>
    <row r="57" spans="5:5" s="875" customFormat="1">
      <c r="E57" s="879"/>
    </row>
    <row r="58" spans="5:5" s="875" customFormat="1">
      <c r="E58" s="879"/>
    </row>
    <row r="59" spans="5:5" s="875" customFormat="1">
      <c r="E59" s="879"/>
    </row>
    <row r="60" spans="5:5" s="875" customFormat="1">
      <c r="E60" s="879"/>
    </row>
    <row r="61" spans="5:5" s="875" customFormat="1">
      <c r="E61" s="879"/>
    </row>
    <row r="62" spans="5:5" s="875" customFormat="1">
      <c r="E62" s="879"/>
    </row>
    <row r="63" spans="5:5" s="875" customFormat="1">
      <c r="E63" s="879"/>
    </row>
    <row r="64" spans="5:5" s="875" customFormat="1">
      <c r="E64" s="879"/>
    </row>
    <row r="65" spans="5:5" s="875" customFormat="1">
      <c r="E65" s="879"/>
    </row>
    <row r="66" spans="5:5" s="875" customFormat="1">
      <c r="E66" s="879"/>
    </row>
    <row r="67" spans="5:5" s="875" customFormat="1">
      <c r="E67" s="879"/>
    </row>
    <row r="68" spans="5:5" s="875" customFormat="1">
      <c r="E68" s="879"/>
    </row>
    <row r="69" spans="5:5" s="875" customFormat="1">
      <c r="E69" s="879"/>
    </row>
    <row r="70" spans="5:5" s="875" customFormat="1">
      <c r="E70" s="879"/>
    </row>
    <row r="71" spans="5:5" s="875" customFormat="1">
      <c r="E71" s="879"/>
    </row>
    <row r="72" spans="5:5" s="875" customFormat="1">
      <c r="E72" s="879"/>
    </row>
    <row r="73" spans="5:5" s="875" customFormat="1">
      <c r="E73" s="879"/>
    </row>
    <row r="74" spans="5:5" s="875" customFormat="1">
      <c r="E74" s="879"/>
    </row>
    <row r="75" spans="5:5" s="875" customFormat="1">
      <c r="E75" s="879"/>
    </row>
    <row r="76" spans="5:5" s="875" customFormat="1">
      <c r="E76" s="879"/>
    </row>
    <row r="77" spans="5:5" s="875" customFormat="1">
      <c r="E77" s="879"/>
    </row>
    <row r="78" spans="5:5" s="875" customFormat="1">
      <c r="E78" s="879"/>
    </row>
    <row r="79" spans="5:5" s="875" customFormat="1">
      <c r="E79" s="879"/>
    </row>
    <row r="80" spans="5:5" s="875" customFormat="1">
      <c r="E80" s="879"/>
    </row>
    <row r="81" spans="5:5" s="875" customFormat="1">
      <c r="E81" s="879"/>
    </row>
    <row r="82" spans="5:5" s="875" customFormat="1">
      <c r="E82" s="879"/>
    </row>
    <row r="83" spans="5:5" s="875" customFormat="1">
      <c r="E83" s="879"/>
    </row>
    <row r="84" spans="5:5" s="875" customFormat="1">
      <c r="E84" s="879"/>
    </row>
    <row r="85" spans="5:5" s="875" customFormat="1">
      <c r="E85" s="879"/>
    </row>
    <row r="86" spans="5:5" s="875" customFormat="1">
      <c r="E86" s="879"/>
    </row>
    <row r="87" spans="5:5" s="875" customFormat="1">
      <c r="E87" s="879"/>
    </row>
    <row r="88" spans="5:5" s="875" customFormat="1">
      <c r="E88" s="879"/>
    </row>
    <row r="89" spans="5:5" s="875" customFormat="1">
      <c r="E89" s="879"/>
    </row>
    <row r="90" spans="5:5" s="875" customFormat="1">
      <c r="E90" s="879"/>
    </row>
    <row r="91" spans="5:5" s="875" customFormat="1">
      <c r="E91" s="879"/>
    </row>
    <row r="92" spans="5:5" s="875" customFormat="1">
      <c r="E92" s="879"/>
    </row>
    <row r="93" spans="5:5" s="875" customFormat="1">
      <c r="E93" s="879"/>
    </row>
    <row r="94" spans="5:5" s="875" customFormat="1">
      <c r="E94" s="879"/>
    </row>
    <row r="95" spans="5:5" s="875" customFormat="1">
      <c r="E95" s="879"/>
    </row>
    <row r="96" spans="5:5" s="875" customFormat="1">
      <c r="E96" s="879"/>
    </row>
    <row r="97" spans="5:5" s="875" customFormat="1">
      <c r="E97" s="879"/>
    </row>
    <row r="98" spans="5:5" s="875" customFormat="1">
      <c r="E98" s="879"/>
    </row>
    <row r="99" spans="5:5" s="875" customFormat="1">
      <c r="E99" s="879"/>
    </row>
    <row r="100" spans="5:5" s="875" customFormat="1">
      <c r="E100" s="879"/>
    </row>
    <row r="101" spans="5:5" s="875" customFormat="1">
      <c r="E101" s="879"/>
    </row>
    <row r="102" spans="5:5" s="875" customFormat="1">
      <c r="E102" s="879"/>
    </row>
  </sheetData>
  <mergeCells count="14">
    <mergeCell ref="A1:E1"/>
    <mergeCell ref="B41:C41"/>
    <mergeCell ref="D3:E3"/>
    <mergeCell ref="B24:C24"/>
    <mergeCell ref="B28:C28"/>
    <mergeCell ref="B39:C39"/>
    <mergeCell ref="B40:C40"/>
    <mergeCell ref="B25:C25"/>
    <mergeCell ref="B9:C9"/>
    <mergeCell ref="B20:C20"/>
    <mergeCell ref="B22:C22"/>
    <mergeCell ref="B23:C23"/>
    <mergeCell ref="B34:C34"/>
    <mergeCell ref="B38:C38"/>
  </mergeCells>
  <printOptions horizontalCentered="1"/>
  <pageMargins left="0.78740157480314965" right="0.82677165354330717" top="1.1023622047244095" bottom="0.98425196850393704" header="0.78740157480314965" footer="0.78740157480314965"/>
  <pageSetup paperSize="9" orientation="portrait" horizontalDpi="300" verticalDpi="300" r:id="rId1"/>
  <headerFooter alignWithMargins="0">
    <oddHeader>&amp;L&amp;"Times New Roman,Félkövér dőlt"Létavértes Városi Önkormányzat&amp;R&amp;"Times New Roman,Félkövér dőlt"7.1. tájékoztató tábla a ../2024. (.....) önkormányzati rendelethez</oddHeader>
    <oddFooter>&amp;C&amp;P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I7" sqref="I7"/>
    </sheetView>
  </sheetViews>
  <sheetFormatPr defaultRowHeight="12.75"/>
  <cols>
    <col min="1" max="1" width="53.6640625" style="304" customWidth="1"/>
    <col min="2" max="2" width="6.1640625" style="315" customWidth="1"/>
    <col min="3" max="3" width="18.83203125" style="315" customWidth="1"/>
    <col min="4" max="4" width="22.1640625" style="303" customWidth="1"/>
    <col min="5" max="5" width="10.1640625" style="303" customWidth="1"/>
    <col min="6" max="16384" width="9.33203125" style="303"/>
  </cols>
  <sheetData>
    <row r="1" spans="1:5" ht="32.25" customHeight="1">
      <c r="A1" s="1431" t="s">
        <v>599</v>
      </c>
      <c r="B1" s="1431"/>
      <c r="C1" s="1431"/>
      <c r="D1" s="1431"/>
    </row>
    <row r="2" spans="1:5" ht="15.75">
      <c r="A2" s="1432" t="s">
        <v>950</v>
      </c>
      <c r="B2" s="1432"/>
      <c r="C2" s="1432"/>
      <c r="D2" s="1432"/>
    </row>
    <row r="4" spans="1:5" ht="13.5" thickBot="1">
      <c r="C4" s="389"/>
      <c r="D4" s="389" t="s">
        <v>658</v>
      </c>
    </row>
    <row r="5" spans="1:5" s="305" customFormat="1" ht="37.5" customHeight="1">
      <c r="A5" s="390" t="s">
        <v>174</v>
      </c>
      <c r="B5" s="391" t="s">
        <v>170</v>
      </c>
      <c r="C5" s="664" t="s">
        <v>602</v>
      </c>
      <c r="D5" s="914" t="s">
        <v>603</v>
      </c>
      <c r="E5" s="931" t="s">
        <v>737</v>
      </c>
    </row>
    <row r="6" spans="1:5" s="308" customFormat="1" ht="13.5" thickBot="1">
      <c r="A6" s="306" t="s">
        <v>175</v>
      </c>
      <c r="B6" s="307" t="s">
        <v>176</v>
      </c>
      <c r="C6" s="663" t="s">
        <v>177</v>
      </c>
      <c r="D6" s="663" t="s">
        <v>604</v>
      </c>
      <c r="E6" s="930" t="s">
        <v>739</v>
      </c>
    </row>
    <row r="7" spans="1:5" ht="15.75" customHeight="1">
      <c r="A7" s="309" t="s">
        <v>565</v>
      </c>
      <c r="B7" s="310" t="s">
        <v>171</v>
      </c>
      <c r="C7" s="915">
        <v>5064455659</v>
      </c>
      <c r="D7" s="915">
        <v>5064455659</v>
      </c>
      <c r="E7" s="926">
        <f>D7/C7*100</f>
        <v>100</v>
      </c>
    </row>
    <row r="8" spans="1:5" ht="15.75" customHeight="1">
      <c r="A8" s="311" t="s">
        <v>566</v>
      </c>
      <c r="B8" s="312" t="s">
        <v>172</v>
      </c>
      <c r="C8" s="915">
        <v>740394542</v>
      </c>
      <c r="D8" s="915">
        <v>740394542</v>
      </c>
      <c r="E8" s="927">
        <f t="shared" ref="E8:E20" si="0">D8/C8*100</f>
        <v>100</v>
      </c>
    </row>
    <row r="9" spans="1:5" ht="15.75" customHeight="1">
      <c r="A9" s="311" t="s">
        <v>642</v>
      </c>
      <c r="B9" s="312" t="s">
        <v>173</v>
      </c>
      <c r="C9" s="916">
        <v>84406327</v>
      </c>
      <c r="D9" s="916">
        <v>84406327</v>
      </c>
      <c r="E9" s="927">
        <f t="shared" si="0"/>
        <v>100</v>
      </c>
    </row>
    <row r="10" spans="1:5" ht="15.75" customHeight="1">
      <c r="A10" s="311" t="s">
        <v>567</v>
      </c>
      <c r="B10" s="312" t="s">
        <v>33</v>
      </c>
      <c r="C10" s="916">
        <v>-2546321734</v>
      </c>
      <c r="D10" s="916">
        <v>-2702143492</v>
      </c>
      <c r="E10" s="927">
        <f t="shared" si="0"/>
        <v>106.11948427095348</v>
      </c>
    </row>
    <row r="11" spans="1:5" ht="15.75" customHeight="1">
      <c r="A11" s="311" t="s">
        <v>568</v>
      </c>
      <c r="B11" s="312" t="s">
        <v>12</v>
      </c>
      <c r="C11" s="916">
        <v>15404000</v>
      </c>
      <c r="D11" s="916">
        <v>15404000</v>
      </c>
      <c r="E11" s="1075" t="s">
        <v>734</v>
      </c>
    </row>
    <row r="12" spans="1:5" ht="15.75" customHeight="1">
      <c r="A12" s="311" t="s">
        <v>569</v>
      </c>
      <c r="B12" s="312" t="s">
        <v>13</v>
      </c>
      <c r="C12" s="916">
        <v>-155821758</v>
      </c>
      <c r="D12" s="916">
        <v>-48438728</v>
      </c>
      <c r="E12" s="927">
        <f t="shared" si="0"/>
        <v>31.08598479552515</v>
      </c>
    </row>
    <row r="13" spans="1:5" ht="15.75" customHeight="1">
      <c r="A13" s="313" t="s">
        <v>564</v>
      </c>
      <c r="B13" s="312" t="s">
        <v>34</v>
      </c>
      <c r="C13" s="917">
        <f>SUM(C7:C12)</f>
        <v>3202517036</v>
      </c>
      <c r="D13" s="917">
        <f>SUM(D7:D12)</f>
        <v>3154078308</v>
      </c>
      <c r="E13" s="927">
        <f t="shared" si="0"/>
        <v>98.487479458953914</v>
      </c>
    </row>
    <row r="14" spans="1:5" s="627" customFormat="1" ht="15.75" customHeight="1">
      <c r="A14" s="628" t="s">
        <v>570</v>
      </c>
      <c r="B14" s="312" t="s">
        <v>15</v>
      </c>
      <c r="C14" s="918">
        <v>15411894</v>
      </c>
      <c r="D14" s="918">
        <v>29151782</v>
      </c>
      <c r="E14" s="927">
        <f t="shared" si="0"/>
        <v>189.15119712087301</v>
      </c>
    </row>
    <row r="15" spans="1:5" ht="15.75" customHeight="1">
      <c r="A15" s="311" t="s">
        <v>571</v>
      </c>
      <c r="B15" s="312" t="s">
        <v>35</v>
      </c>
      <c r="C15" s="919">
        <v>46675295</v>
      </c>
      <c r="D15" s="919">
        <v>48489308</v>
      </c>
      <c r="E15" s="927">
        <f t="shared" si="0"/>
        <v>103.88645213704595</v>
      </c>
    </row>
    <row r="16" spans="1:5" ht="15.75" customHeight="1">
      <c r="A16" s="311" t="s">
        <v>572</v>
      </c>
      <c r="B16" s="312" t="s">
        <v>16</v>
      </c>
      <c r="C16" s="919">
        <v>28807498</v>
      </c>
      <c r="D16" s="919">
        <v>49093443</v>
      </c>
      <c r="E16" s="927">
        <f t="shared" si="0"/>
        <v>170.41897564307737</v>
      </c>
    </row>
    <row r="17" spans="1:6" s="629" customFormat="1" ht="15.75" customHeight="1">
      <c r="A17" s="626" t="s">
        <v>606</v>
      </c>
      <c r="B17" s="312" t="s">
        <v>17</v>
      </c>
      <c r="C17" s="1089">
        <f>SUM(C14:C16)</f>
        <v>90894687</v>
      </c>
      <c r="D17" s="1090">
        <f>SUM(D14:D16)</f>
        <v>126734533</v>
      </c>
      <c r="E17" s="927">
        <f t="shared" si="0"/>
        <v>139.43007801985169</v>
      </c>
    </row>
    <row r="18" spans="1:6" s="629" customFormat="1" ht="15.75" customHeight="1">
      <c r="A18" s="626" t="s">
        <v>740</v>
      </c>
      <c r="B18" s="312" t="s">
        <v>18</v>
      </c>
      <c r="C18" s="920">
        <v>0</v>
      </c>
      <c r="D18" s="920">
        <v>0</v>
      </c>
      <c r="E18" s="932" t="s">
        <v>734</v>
      </c>
    </row>
    <row r="19" spans="1:6" s="629" customFormat="1" ht="15.75" customHeight="1" thickBot="1">
      <c r="A19" s="924" t="s">
        <v>605</v>
      </c>
      <c r="B19" s="710" t="s">
        <v>19</v>
      </c>
      <c r="C19" s="925">
        <v>4472501671</v>
      </c>
      <c r="D19" s="925">
        <v>4679293226</v>
      </c>
      <c r="E19" s="928">
        <f t="shared" si="0"/>
        <v>104.62362163754683</v>
      </c>
    </row>
    <row r="20" spans="1:6" ht="15.75" customHeight="1" thickBot="1">
      <c r="A20" s="921" t="s">
        <v>741</v>
      </c>
      <c r="B20" s="922" t="s">
        <v>20</v>
      </c>
      <c r="C20" s="923">
        <f>SUM(C13+C17+C18+C19)</f>
        <v>7765913394</v>
      </c>
      <c r="D20" s="923">
        <f>SUM(D13+D17+D18+D19)</f>
        <v>7960106067</v>
      </c>
      <c r="E20" s="929">
        <f t="shared" si="0"/>
        <v>102.50057737123409</v>
      </c>
    </row>
    <row r="21" spans="1:6" ht="15.75">
      <c r="A21" s="298"/>
      <c r="B21" s="299"/>
      <c r="C21" s="299"/>
      <c r="D21" s="300"/>
      <c r="E21" s="300"/>
      <c r="F21" s="300"/>
    </row>
    <row r="22" spans="1:6" ht="15.75">
      <c r="A22" s="298"/>
      <c r="B22" s="299"/>
      <c r="C22" s="299"/>
      <c r="D22" s="300"/>
      <c r="E22" s="300"/>
      <c r="F22" s="300"/>
    </row>
    <row r="23" spans="1:6" ht="15.75">
      <c r="A23" s="299"/>
      <c r="B23" s="299"/>
      <c r="C23" s="299"/>
      <c r="D23" s="300"/>
      <c r="E23" s="300"/>
      <c r="F23" s="300"/>
    </row>
    <row r="24" spans="1:6" ht="15.75">
      <c r="A24" s="388"/>
      <c r="B24" s="388"/>
      <c r="C24" s="388"/>
      <c r="D24" s="388"/>
      <c r="E24" s="314"/>
      <c r="F24" s="314"/>
    </row>
    <row r="25" spans="1:6" ht="15.75">
      <c r="A25" s="388"/>
      <c r="B25" s="388"/>
      <c r="C25" s="388"/>
      <c r="D25" s="388"/>
      <c r="E25" s="314"/>
      <c r="F25" s="314"/>
    </row>
  </sheetData>
  <mergeCells count="2">
    <mergeCell ref="A1:D1"/>
    <mergeCell ref="A2:D2"/>
  </mergeCells>
  <printOptions horizontalCentered="1"/>
  <pageMargins left="0.78740157480314965" right="0.78740157480314965" top="1.2598425196850394" bottom="0.98425196850393704" header="0.78740157480314965" footer="0.78740157480314965"/>
  <pageSetup paperSize="9" scale="87" orientation="landscape" verticalDpi="300" r:id="rId1"/>
  <headerFooter alignWithMargins="0">
    <oddHeader>&amp;L&amp;"Times New Roman,Félkövér dőlt"Létavértes Városi Önkormányzat&amp;R&amp;"Times New Roman CE,Félkövér dőlt"7.2. tájékoztató tábla a ../2024. (.....) önkormányzati rendelethez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J12" sqref="J12"/>
    </sheetView>
  </sheetViews>
  <sheetFormatPr defaultColWidth="12" defaultRowHeight="15.75"/>
  <cols>
    <col min="1" max="1" width="49.6640625" style="297" customWidth="1"/>
    <col min="2" max="2" width="6.83203125" style="297" customWidth="1"/>
    <col min="3" max="3" width="17.1640625" style="297" customWidth="1"/>
    <col min="4" max="4" width="19.1640625" style="297" customWidth="1"/>
    <col min="5" max="16384" width="12" style="297"/>
  </cols>
  <sheetData>
    <row r="1" spans="1:5" ht="48" customHeight="1">
      <c r="A1" s="1418" t="s">
        <v>955</v>
      </c>
      <c r="B1" s="1418"/>
      <c r="C1" s="1418"/>
      <c r="D1" s="386"/>
    </row>
    <row r="2" spans="1:5" ht="16.5" thickBot="1">
      <c r="D2" s="933" t="s">
        <v>618</v>
      </c>
    </row>
    <row r="3" spans="1:5" ht="43.5" customHeight="1" thickBot="1">
      <c r="A3" s="316" t="s">
        <v>41</v>
      </c>
      <c r="B3" s="317" t="s">
        <v>170</v>
      </c>
      <c r="C3" s="934" t="s">
        <v>742</v>
      </c>
      <c r="D3" s="940" t="s">
        <v>743</v>
      </c>
      <c r="E3" s="951" t="s">
        <v>737</v>
      </c>
    </row>
    <row r="4" spans="1:5" ht="15.75" customHeight="1">
      <c r="A4" s="935" t="s">
        <v>744</v>
      </c>
      <c r="B4" s="936" t="s">
        <v>752</v>
      </c>
      <c r="C4" s="941">
        <v>1002935554</v>
      </c>
      <c r="D4" s="941">
        <v>1026897591</v>
      </c>
      <c r="E4" s="950">
        <f>D4/C4*100</f>
        <v>102.3891901034351</v>
      </c>
    </row>
    <row r="5" spans="1:5" ht="31.5">
      <c r="A5" s="943" t="s">
        <v>745</v>
      </c>
      <c r="B5" s="938" t="s">
        <v>753</v>
      </c>
      <c r="C5" s="942">
        <v>22472396</v>
      </c>
      <c r="D5" s="942">
        <v>25131554</v>
      </c>
      <c r="E5" s="944">
        <f>D5/C5*100</f>
        <v>111.83299724693352</v>
      </c>
    </row>
    <row r="6" spans="1:5" ht="15.75" customHeight="1">
      <c r="A6" s="937" t="s">
        <v>746</v>
      </c>
      <c r="B6" s="938" t="s">
        <v>754</v>
      </c>
      <c r="C6" s="942">
        <v>0</v>
      </c>
      <c r="D6" s="942">
        <v>0</v>
      </c>
      <c r="E6" s="945" t="s">
        <v>734</v>
      </c>
    </row>
    <row r="7" spans="1:5" ht="31.5" customHeight="1">
      <c r="A7" s="943" t="s">
        <v>747</v>
      </c>
      <c r="B7" s="938" t="s">
        <v>755</v>
      </c>
      <c r="C7" s="942">
        <v>743017872</v>
      </c>
      <c r="D7" s="942">
        <v>743017872</v>
      </c>
      <c r="E7" s="944">
        <f>D7/C7*100</f>
        <v>100</v>
      </c>
    </row>
    <row r="8" spans="1:5" ht="31.5">
      <c r="A8" s="943" t="s">
        <v>748</v>
      </c>
      <c r="B8" s="938" t="s">
        <v>756</v>
      </c>
      <c r="C8" s="942">
        <v>0</v>
      </c>
      <c r="D8" s="942">
        <v>0</v>
      </c>
      <c r="E8" s="945" t="s">
        <v>734</v>
      </c>
    </row>
    <row r="9" spans="1:5" ht="15.75" customHeight="1">
      <c r="A9" s="937" t="s">
        <v>749</v>
      </c>
      <c r="B9" s="938" t="s">
        <v>757</v>
      </c>
      <c r="C9" s="942">
        <v>8735146</v>
      </c>
      <c r="D9" s="942">
        <v>-8735146</v>
      </c>
      <c r="E9" s="1003">
        <f>D9/C9*100</f>
        <v>-100</v>
      </c>
    </row>
    <row r="10" spans="1:5" ht="15.75" customHeight="1">
      <c r="A10" s="939" t="s">
        <v>750</v>
      </c>
      <c r="B10" s="938" t="s">
        <v>758</v>
      </c>
      <c r="C10" s="942">
        <v>419354</v>
      </c>
      <c r="D10" s="942">
        <v>419354</v>
      </c>
      <c r="E10" s="1003">
        <f>D10/C10*100</f>
        <v>100</v>
      </c>
    </row>
    <row r="11" spans="1:5" ht="15.75" customHeight="1" thickBot="1">
      <c r="A11" s="946" t="s">
        <v>751</v>
      </c>
      <c r="B11" s="947" t="s">
        <v>759</v>
      </c>
      <c r="C11" s="948">
        <v>0</v>
      </c>
      <c r="D11" s="948">
        <v>0</v>
      </c>
      <c r="E11" s="949" t="s">
        <v>734</v>
      </c>
    </row>
    <row r="13" spans="1:5">
      <c r="A13" s="298"/>
      <c r="B13" s="299"/>
      <c r="C13" s="392"/>
      <c r="D13" s="392"/>
    </row>
    <row r="14" spans="1:5">
      <c r="A14" s="298"/>
      <c r="B14" s="299"/>
      <c r="C14" s="301"/>
      <c r="D14" s="301"/>
    </row>
    <row r="15" spans="1:5">
      <c r="A15" s="299"/>
      <c r="B15" s="299"/>
      <c r="C15" s="392"/>
      <c r="D15" s="392"/>
    </row>
    <row r="16" spans="1:5">
      <c r="A16" s="314"/>
      <c r="B16" s="314"/>
    </row>
    <row r="17" spans="1:3">
      <c r="A17" s="314"/>
      <c r="B17" s="314"/>
      <c r="C17" s="314"/>
    </row>
  </sheetData>
  <mergeCells count="1">
    <mergeCell ref="A1:C1"/>
  </mergeCells>
  <printOptions horizontalCentered="1"/>
  <pageMargins left="0.78740157480314965" right="0.78740157480314965" top="1.1417322834645669" bottom="0.98425196850393704" header="0.78740157480314965" footer="0.78740157480314965"/>
  <pageSetup paperSize="9" scale="95" orientation="landscape" r:id="rId1"/>
  <headerFooter alignWithMargins="0">
    <oddHeader>&amp;L&amp;"Times New Roman,Félkövér dőlt"Létavértes Városi Önkormányzat&amp;R&amp;"Times New Roman,Félkövér dőlt"7.3. tájékoztató tábla a ../2024 (.....) önkormányzati rendelethez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K15" sqref="K15"/>
    </sheetView>
  </sheetViews>
  <sheetFormatPr defaultRowHeight="12.75"/>
  <cols>
    <col min="1" max="1" width="5.5" style="27" customWidth="1"/>
    <col min="2" max="2" width="31.332031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433" t="s">
        <v>548</v>
      </c>
      <c r="B1" s="1433"/>
      <c r="C1" s="1433"/>
      <c r="D1" s="1433"/>
      <c r="E1" s="1433"/>
      <c r="F1" s="1433"/>
      <c r="G1" s="1433"/>
    </row>
    <row r="2" spans="1:7">
      <c r="C2" s="27" t="s">
        <v>956</v>
      </c>
    </row>
    <row r="3" spans="1:7" s="598" customFormat="1" ht="27" customHeight="1">
      <c r="A3" s="596" t="s">
        <v>549</v>
      </c>
      <c r="B3" s="597"/>
      <c r="C3" s="1434" t="s">
        <v>185</v>
      </c>
      <c r="D3" s="1434"/>
      <c r="E3" s="1434"/>
      <c r="F3" s="1434"/>
      <c r="G3" s="1434"/>
    </row>
    <row r="4" spans="1:7" s="598" customFormat="1" ht="15.75">
      <c r="A4" s="597"/>
      <c r="B4" s="597"/>
      <c r="C4" s="597"/>
      <c r="D4" s="597"/>
      <c r="E4" s="597"/>
      <c r="F4" s="597"/>
      <c r="G4" s="597"/>
    </row>
    <row r="5" spans="1:7" s="598" customFormat="1" ht="24.75" customHeight="1">
      <c r="A5" s="596" t="s">
        <v>550</v>
      </c>
      <c r="B5" s="597"/>
      <c r="C5" s="1435" t="s">
        <v>551</v>
      </c>
      <c r="D5" s="1435"/>
      <c r="E5" s="1435"/>
      <c r="F5" s="1435"/>
      <c r="G5" s="597"/>
    </row>
    <row r="6" spans="1:7" s="48" customFormat="1">
      <c r="A6" s="599"/>
      <c r="B6" s="599"/>
      <c r="C6" s="599"/>
      <c r="D6" s="599"/>
      <c r="E6" s="599"/>
      <c r="F6" s="599"/>
      <c r="G6" s="599"/>
    </row>
    <row r="7" spans="1:7" s="603" customFormat="1" ht="15" customHeight="1">
      <c r="A7" s="600" t="s">
        <v>959</v>
      </c>
      <c r="B7" s="601"/>
      <c r="C7" s="601"/>
      <c r="D7" s="602"/>
      <c r="E7" s="602"/>
      <c r="F7" s="602"/>
      <c r="G7" s="602"/>
    </row>
    <row r="8" spans="1:7" s="603" customFormat="1" ht="15" customHeight="1">
      <c r="A8" s="600" t="s">
        <v>607</v>
      </c>
      <c r="B8" s="602"/>
      <c r="C8" s="602"/>
      <c r="D8" s="602"/>
      <c r="E8" s="602"/>
      <c r="F8" s="602"/>
      <c r="G8" s="602" t="s">
        <v>662</v>
      </c>
    </row>
    <row r="9" spans="1:7" s="34" customFormat="1" ht="42" customHeight="1">
      <c r="A9" s="604" t="s">
        <v>126</v>
      </c>
      <c r="B9" s="605" t="s">
        <v>553</v>
      </c>
      <c r="C9" s="605" t="s">
        <v>554</v>
      </c>
      <c r="D9" s="605" t="s">
        <v>555</v>
      </c>
      <c r="E9" s="605" t="s">
        <v>556</v>
      </c>
      <c r="F9" s="605" t="s">
        <v>557</v>
      </c>
      <c r="G9" s="606" t="s">
        <v>117</v>
      </c>
    </row>
    <row r="10" spans="1:7" ht="24" customHeight="1">
      <c r="A10" s="607" t="s">
        <v>8</v>
      </c>
      <c r="B10" s="608" t="s">
        <v>558</v>
      </c>
      <c r="C10" s="609"/>
      <c r="D10" s="609"/>
      <c r="E10" s="609"/>
      <c r="F10" s="609"/>
      <c r="G10" s="610">
        <f t="shared" ref="G10:G16" si="0">SUM(C10:F10)</f>
        <v>0</v>
      </c>
    </row>
    <row r="11" spans="1:7" ht="24" customHeight="1">
      <c r="A11" s="611" t="s">
        <v>9</v>
      </c>
      <c r="B11" s="612" t="s">
        <v>145</v>
      </c>
      <c r="C11" s="613"/>
      <c r="D11" s="613"/>
      <c r="E11" s="613"/>
      <c r="F11" s="613"/>
      <c r="G11" s="614">
        <f t="shared" si="0"/>
        <v>0</v>
      </c>
    </row>
    <row r="12" spans="1:7" ht="24" customHeight="1">
      <c r="A12" s="611" t="s">
        <v>10</v>
      </c>
      <c r="B12" s="612" t="s">
        <v>146</v>
      </c>
      <c r="C12" s="613"/>
      <c r="D12" s="613"/>
      <c r="E12" s="613"/>
      <c r="F12" s="613"/>
      <c r="G12" s="614">
        <f t="shared" si="0"/>
        <v>0</v>
      </c>
    </row>
    <row r="13" spans="1:7" ht="24" customHeight="1">
      <c r="A13" s="611" t="s">
        <v>33</v>
      </c>
      <c r="B13" s="612" t="s">
        <v>147</v>
      </c>
      <c r="C13" s="613"/>
      <c r="D13" s="613"/>
      <c r="E13" s="613"/>
      <c r="F13" s="613"/>
      <c r="G13" s="614">
        <f t="shared" si="0"/>
        <v>0</v>
      </c>
    </row>
    <row r="14" spans="1:7" ht="24" customHeight="1">
      <c r="A14" s="611" t="s">
        <v>12</v>
      </c>
      <c r="B14" s="612" t="s">
        <v>148</v>
      </c>
      <c r="C14" s="613"/>
      <c r="D14" s="613"/>
      <c r="E14" s="613"/>
      <c r="F14" s="613"/>
      <c r="G14" s="614">
        <f t="shared" si="0"/>
        <v>0</v>
      </c>
    </row>
    <row r="15" spans="1:7" ht="24" customHeight="1">
      <c r="A15" s="615" t="s">
        <v>13</v>
      </c>
      <c r="B15" s="616" t="s">
        <v>559</v>
      </c>
      <c r="C15" s="617"/>
      <c r="D15" s="617"/>
      <c r="E15" s="617"/>
      <c r="F15" s="617"/>
      <c r="G15" s="618">
        <f t="shared" si="0"/>
        <v>0</v>
      </c>
    </row>
    <row r="16" spans="1:7" s="49" customFormat="1" ht="24" customHeight="1">
      <c r="A16" s="619" t="s">
        <v>34</v>
      </c>
      <c r="B16" s="620" t="s">
        <v>117</v>
      </c>
      <c r="C16" s="621">
        <f>SUM(C10:C15)</f>
        <v>0</v>
      </c>
      <c r="D16" s="621">
        <f>SUM(D10:D15)</f>
        <v>0</v>
      </c>
      <c r="E16" s="621">
        <f>SUM(E10:E15)</f>
        <v>0</v>
      </c>
      <c r="F16" s="621">
        <f>SUM(F10:F15)</f>
        <v>0</v>
      </c>
      <c r="G16" s="1086">
        <f t="shared" si="0"/>
        <v>0</v>
      </c>
    </row>
    <row r="17" spans="1:7" s="48" customFormat="1">
      <c r="A17" s="599"/>
      <c r="B17" s="599"/>
      <c r="C17" s="599"/>
      <c r="D17" s="599"/>
      <c r="E17" s="599"/>
      <c r="F17" s="599"/>
      <c r="G17" s="599"/>
    </row>
    <row r="18" spans="1:7" s="48" customFormat="1">
      <c r="A18" s="599"/>
      <c r="B18" s="599"/>
      <c r="C18" s="599"/>
      <c r="D18" s="599"/>
      <c r="E18" s="599"/>
      <c r="F18" s="599"/>
      <c r="G18" s="599"/>
    </row>
    <row r="19" spans="1:7" s="48" customFormat="1">
      <c r="A19" s="599"/>
      <c r="B19" s="599"/>
      <c r="C19" s="599"/>
      <c r="D19" s="599"/>
      <c r="E19" s="599"/>
      <c r="F19" s="599"/>
      <c r="G19" s="599"/>
    </row>
    <row r="20" spans="1:7" s="48" customFormat="1" ht="15.75">
      <c r="A20" s="598" t="s">
        <v>957</v>
      </c>
      <c r="B20" s="599"/>
      <c r="C20" s="599"/>
      <c r="D20" s="599"/>
      <c r="E20" s="599"/>
      <c r="F20" s="599"/>
      <c r="G20" s="599"/>
    </row>
    <row r="21" spans="1:7" s="48" customFormat="1">
      <c r="A21" s="599"/>
      <c r="B21" s="599"/>
      <c r="C21" s="599"/>
      <c r="D21" s="599"/>
      <c r="E21" s="599"/>
      <c r="F21" s="599"/>
      <c r="G21" s="599"/>
    </row>
    <row r="22" spans="1:7">
      <c r="A22" s="599"/>
      <c r="B22" s="599"/>
      <c r="C22" s="599"/>
      <c r="D22" s="599"/>
      <c r="E22" s="599"/>
      <c r="F22" s="599"/>
      <c r="G22" s="599"/>
    </row>
    <row r="23" spans="1:7">
      <c r="A23" s="599"/>
      <c r="B23" s="599"/>
      <c r="C23" s="48"/>
      <c r="D23" s="48"/>
      <c r="E23" s="48"/>
      <c r="F23" s="48"/>
      <c r="G23" s="599"/>
    </row>
    <row r="24" spans="1:7" ht="13.5">
      <c r="A24" s="599"/>
      <c r="B24" s="599"/>
      <c r="C24" s="622"/>
      <c r="D24" s="623" t="s">
        <v>560</v>
      </c>
      <c r="E24" s="623"/>
      <c r="F24" s="622"/>
      <c r="G24" s="599"/>
    </row>
    <row r="25" spans="1:7" ht="13.5">
      <c r="C25" s="624"/>
      <c r="D25" s="625"/>
      <c r="E25" s="625"/>
      <c r="F25" s="624"/>
    </row>
    <row r="26" spans="1:7" ht="13.5">
      <c r="C26" s="624"/>
      <c r="D26" s="625"/>
      <c r="E26" s="625"/>
      <c r="F26" s="624"/>
    </row>
  </sheetData>
  <mergeCells count="3">
    <mergeCell ref="A1:G1"/>
    <mergeCell ref="C3:G3"/>
    <mergeCell ref="C5:F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&amp;R8. tájékoztató tábla a .../2025 (.....) sz.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32"/>
  <sheetViews>
    <sheetView topLeftCell="B1" zoomScale="85" zoomScaleNormal="85" workbookViewId="0">
      <selection activeCell="N23" sqref="N23"/>
    </sheetView>
  </sheetViews>
  <sheetFormatPr defaultRowHeight="12.75"/>
  <cols>
    <col min="1" max="1" width="6.83203125" style="30" customWidth="1"/>
    <col min="2" max="2" width="48.5" style="50" customWidth="1"/>
    <col min="3" max="3" width="16.6640625" style="30" customWidth="1"/>
    <col min="4" max="4" width="16.5" style="30" customWidth="1"/>
    <col min="5" max="5" width="16.33203125" style="30" customWidth="1"/>
    <col min="6" max="6" width="49.33203125" style="30" customWidth="1"/>
    <col min="7" max="9" width="16.33203125" style="30" customWidth="1"/>
    <col min="10" max="10" width="4.83203125" style="30" customWidth="1"/>
    <col min="11" max="16384" width="9.33203125" style="30"/>
  </cols>
  <sheetData>
    <row r="1" spans="1:10" ht="39.75" customHeight="1">
      <c r="B1" s="101" t="s">
        <v>38</v>
      </c>
      <c r="C1" s="102"/>
      <c r="D1" s="102"/>
      <c r="E1" s="102"/>
      <c r="F1" s="102"/>
      <c r="G1" s="102"/>
      <c r="H1" s="102"/>
      <c r="I1" s="102"/>
      <c r="J1" s="1366" t="s">
        <v>888</v>
      </c>
    </row>
    <row r="2" spans="1:10" ht="14.25" thickBot="1">
      <c r="G2" s="103"/>
      <c r="H2" s="103"/>
      <c r="I2" s="103" t="s">
        <v>667</v>
      </c>
      <c r="J2" s="1366"/>
    </row>
    <row r="3" spans="1:10" ht="18" customHeight="1" thickBot="1">
      <c r="A3" s="346" t="s">
        <v>3</v>
      </c>
      <c r="B3" s="104" t="s">
        <v>39</v>
      </c>
      <c r="C3" s="105"/>
      <c r="D3" s="105"/>
      <c r="E3" s="105"/>
      <c r="F3" s="104" t="s">
        <v>40</v>
      </c>
      <c r="G3" s="106"/>
      <c r="H3" s="106"/>
      <c r="I3" s="106"/>
      <c r="J3" s="1366"/>
    </row>
    <row r="4" spans="1:10" s="107" customFormat="1" ht="43.5" customHeight="1" thickBot="1">
      <c r="A4" s="347"/>
      <c r="B4" s="51" t="s">
        <v>41</v>
      </c>
      <c r="C4" s="153" t="s">
        <v>885</v>
      </c>
      <c r="D4" s="154" t="s">
        <v>886</v>
      </c>
      <c r="E4" s="153" t="s">
        <v>887</v>
      </c>
      <c r="F4" s="51" t="s">
        <v>41</v>
      </c>
      <c r="G4" s="153" t="s">
        <v>885</v>
      </c>
      <c r="H4" s="154" t="s">
        <v>886</v>
      </c>
      <c r="I4" s="153" t="s">
        <v>887</v>
      </c>
      <c r="J4" s="1366"/>
    </row>
    <row r="5" spans="1:10" s="112" customFormat="1" ht="12" customHeight="1" thickBot="1">
      <c r="A5" s="108">
        <v>1</v>
      </c>
      <c r="B5" s="109">
        <v>2</v>
      </c>
      <c r="C5" s="110">
        <v>3</v>
      </c>
      <c r="D5" s="110">
        <v>4</v>
      </c>
      <c r="E5" s="110">
        <v>5</v>
      </c>
      <c r="F5" s="109">
        <v>6</v>
      </c>
      <c r="G5" s="110">
        <v>7</v>
      </c>
      <c r="H5" s="110">
        <v>8</v>
      </c>
      <c r="I5" s="111">
        <v>9</v>
      </c>
      <c r="J5" s="1366"/>
    </row>
    <row r="6" spans="1:10" ht="12.95" customHeight="1">
      <c r="A6" s="113" t="s">
        <v>8</v>
      </c>
      <c r="B6" s="114" t="s">
        <v>417</v>
      </c>
      <c r="C6" s="1298">
        <v>1084958035</v>
      </c>
      <c r="D6" s="530">
        <v>1110102387</v>
      </c>
      <c r="E6" s="530">
        <v>1110102387</v>
      </c>
      <c r="F6" s="114" t="s">
        <v>43</v>
      </c>
      <c r="G6" s="90">
        <v>1068282761</v>
      </c>
      <c r="H6" s="90">
        <v>1070859315</v>
      </c>
      <c r="I6" s="90">
        <v>1021790952</v>
      </c>
      <c r="J6" s="1366"/>
    </row>
    <row r="7" spans="1:10" ht="12.95" customHeight="1">
      <c r="A7" s="115" t="s">
        <v>9</v>
      </c>
      <c r="B7" s="116" t="s">
        <v>418</v>
      </c>
      <c r="C7" s="1299">
        <v>133349841</v>
      </c>
      <c r="D7" s="438">
        <v>160667162</v>
      </c>
      <c r="E7" s="500">
        <v>173599552</v>
      </c>
      <c r="F7" s="116" t="s">
        <v>25</v>
      </c>
      <c r="G7" s="203">
        <v>153556826</v>
      </c>
      <c r="H7" s="203">
        <v>154531501</v>
      </c>
      <c r="I7" s="203">
        <v>141134527</v>
      </c>
      <c r="J7" s="1366"/>
    </row>
    <row r="8" spans="1:10" ht="12.95" customHeight="1">
      <c r="A8" s="115" t="s">
        <v>10</v>
      </c>
      <c r="B8" s="116" t="s">
        <v>42</v>
      </c>
      <c r="C8" s="1299">
        <v>169800000</v>
      </c>
      <c r="D8" s="438">
        <v>169800000</v>
      </c>
      <c r="E8" s="500">
        <v>188089529</v>
      </c>
      <c r="F8" s="116" t="s">
        <v>44</v>
      </c>
      <c r="G8" s="206">
        <v>527688436</v>
      </c>
      <c r="H8" s="206">
        <v>542306389</v>
      </c>
      <c r="I8" s="206">
        <v>438615531</v>
      </c>
      <c r="J8" s="1366"/>
    </row>
    <row r="9" spans="1:10" ht="12.95" customHeight="1">
      <c r="A9" s="522" t="s">
        <v>33</v>
      </c>
      <c r="B9" s="524" t="s">
        <v>424</v>
      </c>
      <c r="C9" s="1299">
        <v>163500000</v>
      </c>
      <c r="D9" s="466">
        <v>163500000</v>
      </c>
      <c r="E9" s="724">
        <v>181164317</v>
      </c>
      <c r="F9" s="116" t="s">
        <v>27</v>
      </c>
      <c r="G9" s="206">
        <v>71933000</v>
      </c>
      <c r="H9" s="206">
        <v>71933000</v>
      </c>
      <c r="I9" s="206">
        <v>62304071</v>
      </c>
      <c r="J9" s="1366"/>
    </row>
    <row r="10" spans="1:10" ht="12.95" customHeight="1">
      <c r="A10" s="522" t="s">
        <v>12</v>
      </c>
      <c r="B10" s="116" t="s">
        <v>419</v>
      </c>
      <c r="C10" s="1299">
        <v>215402459</v>
      </c>
      <c r="D10" s="438">
        <v>217900379</v>
      </c>
      <c r="E10" s="721">
        <v>219119999</v>
      </c>
      <c r="F10" s="116" t="s">
        <v>28</v>
      </c>
      <c r="G10" s="91">
        <v>17472000</v>
      </c>
      <c r="H10" s="91">
        <v>51365827</v>
      </c>
      <c r="I10" s="91">
        <v>46310261</v>
      </c>
      <c r="J10" s="1366"/>
    </row>
    <row r="11" spans="1:10" ht="12.95" customHeight="1">
      <c r="A11" s="115" t="s">
        <v>13</v>
      </c>
      <c r="B11" s="116" t="s">
        <v>420</v>
      </c>
      <c r="C11" s="92">
        <v>0</v>
      </c>
      <c r="D11" s="92"/>
      <c r="E11" s="92">
        <v>369830</v>
      </c>
      <c r="F11" s="692" t="s">
        <v>621</v>
      </c>
      <c r="G11" s="403">
        <v>7000000</v>
      </c>
      <c r="H11" s="403">
        <v>31353346</v>
      </c>
      <c r="I11" s="404">
        <v>31319934</v>
      </c>
      <c r="J11" s="1366"/>
    </row>
    <row r="12" spans="1:10" ht="12.95" customHeight="1">
      <c r="A12" s="115" t="s">
        <v>34</v>
      </c>
      <c r="B12" s="117" t="s">
        <v>425</v>
      </c>
      <c r="C12" s="91"/>
      <c r="D12" s="91"/>
      <c r="E12" s="92"/>
      <c r="F12" s="524" t="s">
        <v>707</v>
      </c>
      <c r="G12" s="787">
        <v>1522000</v>
      </c>
      <c r="H12" s="403">
        <v>8056641</v>
      </c>
      <c r="I12" s="404">
        <v>7224491</v>
      </c>
      <c r="J12" s="1366"/>
    </row>
    <row r="13" spans="1:10" ht="12.95" customHeight="1">
      <c r="A13" s="115" t="s">
        <v>15</v>
      </c>
      <c r="B13" s="116"/>
      <c r="C13" s="91"/>
      <c r="D13" s="91"/>
      <c r="E13" s="92"/>
      <c r="F13" s="869" t="s">
        <v>706</v>
      </c>
      <c r="G13" s="870"/>
      <c r="H13" s="403"/>
      <c r="I13" s="404"/>
      <c r="J13" s="1366"/>
    </row>
    <row r="14" spans="1:10" ht="12.95" customHeight="1">
      <c r="A14" s="115" t="s">
        <v>35</v>
      </c>
      <c r="B14" s="118"/>
      <c r="C14" s="92"/>
      <c r="D14" s="92"/>
      <c r="E14" s="92"/>
      <c r="F14" s="525" t="s">
        <v>426</v>
      </c>
      <c r="G14" s="403">
        <v>7950000</v>
      </c>
      <c r="H14" s="403">
        <v>10955840</v>
      </c>
      <c r="I14" s="404">
        <v>7765836</v>
      </c>
      <c r="J14" s="1366"/>
    </row>
    <row r="15" spans="1:10" ht="12.95" customHeight="1">
      <c r="A15" s="115" t="s">
        <v>16</v>
      </c>
      <c r="B15" s="26"/>
      <c r="C15" s="91"/>
      <c r="D15" s="91"/>
      <c r="E15" s="92"/>
      <c r="F15" s="525" t="s">
        <v>427</v>
      </c>
      <c r="G15" s="403">
        <v>1000000</v>
      </c>
      <c r="H15" s="403">
        <v>1000000</v>
      </c>
      <c r="I15" s="97"/>
      <c r="J15" s="1366"/>
    </row>
    <row r="16" spans="1:10" ht="12.95" customHeight="1">
      <c r="A16" s="115" t="s">
        <v>17</v>
      </c>
      <c r="B16" s="26"/>
      <c r="C16" s="91"/>
      <c r="D16" s="91"/>
      <c r="E16" s="91"/>
      <c r="F16" s="26"/>
      <c r="G16" s="91"/>
      <c r="H16" s="91"/>
      <c r="I16" s="97"/>
      <c r="J16" s="1366"/>
    </row>
    <row r="17" spans="1:10" ht="12.95" customHeight="1" thickBot="1">
      <c r="A17" s="115" t="s">
        <v>18</v>
      </c>
      <c r="B17" s="31"/>
      <c r="C17" s="93"/>
      <c r="D17" s="93"/>
      <c r="E17" s="93"/>
      <c r="F17" s="26"/>
      <c r="G17" s="93"/>
      <c r="H17" s="93"/>
      <c r="I17" s="98"/>
      <c r="J17" s="1366"/>
    </row>
    <row r="18" spans="1:10" ht="15.95" customHeight="1" thickBot="1">
      <c r="A18" s="119" t="s">
        <v>19</v>
      </c>
      <c r="B18" s="46" t="s">
        <v>45</v>
      </c>
      <c r="C18" s="94">
        <f>SUM(C6:C13)-C9</f>
        <v>1603510335</v>
      </c>
      <c r="D18" s="94">
        <f>SUM(D6:D13)-D9</f>
        <v>1658469928</v>
      </c>
      <c r="E18" s="94">
        <f>SUM(E6:E13)-E9</f>
        <v>1691281297</v>
      </c>
      <c r="F18" s="46" t="s">
        <v>46</v>
      </c>
      <c r="G18" s="94">
        <f>SUM(G6:G10)</f>
        <v>1838933023</v>
      </c>
      <c r="H18" s="94">
        <f>SUM(H6:H10)</f>
        <v>1890996032</v>
      </c>
      <c r="I18" s="99">
        <f>SUM(I6:I10)</f>
        <v>1710155342</v>
      </c>
      <c r="J18" s="1366"/>
    </row>
    <row r="19" spans="1:10" ht="12.95" customHeight="1">
      <c r="A19" s="120" t="s">
        <v>20</v>
      </c>
      <c r="B19" s="132" t="s">
        <v>433</v>
      </c>
      <c r="C19" s="1061">
        <f>SUM(C20:C21)</f>
        <v>140805536</v>
      </c>
      <c r="D19" s="1061">
        <f>SUM(D20:D21)</f>
        <v>137183832</v>
      </c>
      <c r="E19" s="1061">
        <f>SUM(E20:E21)</f>
        <v>137183832</v>
      </c>
      <c r="F19" s="122" t="s">
        <v>428</v>
      </c>
      <c r="G19" s="95"/>
      <c r="H19" s="95"/>
      <c r="I19" s="100"/>
      <c r="J19" s="1366"/>
    </row>
    <row r="20" spans="1:10" ht="12.95" customHeight="1">
      <c r="A20" s="123" t="s">
        <v>47</v>
      </c>
      <c r="B20" s="122" t="s">
        <v>73</v>
      </c>
      <c r="C20" s="1299">
        <v>140805536</v>
      </c>
      <c r="D20" s="1299">
        <v>137183832</v>
      </c>
      <c r="E20" s="1299">
        <v>137183832</v>
      </c>
      <c r="F20" s="122" t="s">
        <v>403</v>
      </c>
      <c r="G20" s="36"/>
      <c r="H20" s="36"/>
      <c r="I20" s="37"/>
      <c r="J20" s="348"/>
    </row>
    <row r="21" spans="1:10" ht="12.95" customHeight="1">
      <c r="A21" s="123" t="s">
        <v>48</v>
      </c>
      <c r="B21" s="122" t="s">
        <v>74</v>
      </c>
      <c r="C21" s="36"/>
      <c r="D21" s="36"/>
      <c r="E21" s="36"/>
      <c r="F21" s="122" t="s">
        <v>429</v>
      </c>
      <c r="G21" s="36"/>
      <c r="H21" s="36"/>
      <c r="I21" s="37"/>
      <c r="J21" s="348"/>
    </row>
    <row r="22" spans="1:10" ht="12.95" customHeight="1">
      <c r="A22" s="526" t="s">
        <v>49</v>
      </c>
      <c r="B22" s="524" t="s">
        <v>434</v>
      </c>
      <c r="C22" s="36">
        <f>SUM(C23:C27)</f>
        <v>35000000</v>
      </c>
      <c r="D22" s="36">
        <f>SUM(D23:D27)</f>
        <v>35000000</v>
      </c>
      <c r="E22" s="36">
        <f>SUM(E23:E27)</f>
        <v>37046808</v>
      </c>
      <c r="F22" s="122" t="s">
        <v>430</v>
      </c>
      <c r="G22" s="36"/>
      <c r="H22" s="36"/>
      <c r="I22" s="37"/>
      <c r="J22" s="348"/>
    </row>
    <row r="23" spans="1:10" ht="12.95" customHeight="1">
      <c r="A23" s="526" t="s">
        <v>50</v>
      </c>
      <c r="B23" s="121" t="s">
        <v>421</v>
      </c>
      <c r="C23" s="36"/>
      <c r="D23" s="36"/>
      <c r="E23" s="36"/>
      <c r="F23" s="121" t="s">
        <v>613</v>
      </c>
      <c r="G23" s="36">
        <v>35000000</v>
      </c>
      <c r="H23" s="36">
        <v>36000000</v>
      </c>
      <c r="I23" s="37">
        <v>35513639</v>
      </c>
      <c r="J23" s="348"/>
    </row>
    <row r="24" spans="1:10" ht="12.95" customHeight="1">
      <c r="A24" s="526" t="s">
        <v>51</v>
      </c>
      <c r="B24" s="122" t="s">
        <v>422</v>
      </c>
      <c r="C24" s="124"/>
      <c r="D24" s="124"/>
      <c r="E24" s="124"/>
      <c r="F24" s="122"/>
      <c r="G24" s="36"/>
      <c r="H24" s="36"/>
      <c r="I24" s="37"/>
      <c r="J24" s="348"/>
    </row>
    <row r="25" spans="1:10" ht="12.95" customHeight="1">
      <c r="A25" s="901" t="s">
        <v>52</v>
      </c>
      <c r="B25" s="122" t="s">
        <v>446</v>
      </c>
      <c r="C25" s="124">
        <v>35000000</v>
      </c>
      <c r="D25" s="124">
        <v>35000000</v>
      </c>
      <c r="E25" s="780">
        <v>37046808</v>
      </c>
      <c r="F25" s="778"/>
      <c r="G25" s="36"/>
      <c r="H25" s="36"/>
      <c r="I25" s="37"/>
      <c r="J25" s="348"/>
    </row>
    <row r="26" spans="1:10" ht="12.95" customHeight="1">
      <c r="A26" s="901" t="s">
        <v>53</v>
      </c>
      <c r="B26" s="122" t="s">
        <v>423</v>
      </c>
      <c r="C26" s="36"/>
      <c r="D26" s="36"/>
      <c r="E26" s="37"/>
      <c r="F26" s="779"/>
      <c r="G26" s="36"/>
      <c r="H26" s="36"/>
      <c r="I26" s="37"/>
      <c r="J26" s="348"/>
    </row>
    <row r="27" spans="1:10" ht="12.95" customHeight="1" thickBot="1">
      <c r="A27" s="115" t="s">
        <v>54</v>
      </c>
      <c r="B27" s="122" t="s">
        <v>349</v>
      </c>
      <c r="C27" s="36"/>
      <c r="D27" s="36"/>
      <c r="E27" s="36"/>
      <c r="F27" s="26"/>
      <c r="G27" s="36"/>
      <c r="H27" s="36"/>
      <c r="I27" s="37"/>
      <c r="J27" s="348"/>
    </row>
    <row r="28" spans="1:10" ht="15.95" customHeight="1" thickBot="1">
      <c r="A28" s="119">
        <v>23</v>
      </c>
      <c r="B28" s="46" t="s">
        <v>541</v>
      </c>
      <c r="C28" s="94">
        <f>SUM(C19+C22)</f>
        <v>175805536</v>
      </c>
      <c r="D28" s="94">
        <f>SUM(D19+D22)</f>
        <v>172183832</v>
      </c>
      <c r="E28" s="94">
        <f>SUM(E19+E22)</f>
        <v>174230640</v>
      </c>
      <c r="F28" s="46" t="s">
        <v>55</v>
      </c>
      <c r="G28" s="94">
        <f>SUM(G19:G23)</f>
        <v>35000000</v>
      </c>
      <c r="H28" s="94">
        <f>SUM(H19:H23)</f>
        <v>36000000</v>
      </c>
      <c r="I28" s="99">
        <f>SUM(I19:I23)</f>
        <v>35513639</v>
      </c>
      <c r="J28" s="348"/>
    </row>
    <row r="29" spans="1:10" ht="23.25" customHeight="1" thickBot="1">
      <c r="A29" s="119" t="s">
        <v>58</v>
      </c>
      <c r="B29" s="125" t="s">
        <v>542</v>
      </c>
      <c r="C29" s="94">
        <f>+C18+C28</f>
        <v>1779315871</v>
      </c>
      <c r="D29" s="94">
        <f>+D18+D28</f>
        <v>1830653760</v>
      </c>
      <c r="E29" s="94">
        <f>+E18+E28</f>
        <v>1865511937</v>
      </c>
      <c r="F29" s="125" t="s">
        <v>57</v>
      </c>
      <c r="G29" s="94">
        <f>+G18+G28</f>
        <v>1873933023</v>
      </c>
      <c r="H29" s="94">
        <f>+H18+H28</f>
        <v>1926996032</v>
      </c>
      <c r="I29" s="99">
        <f>+I18+I28</f>
        <v>1745668981</v>
      </c>
      <c r="J29" s="348"/>
    </row>
    <row r="30" spans="1:10" ht="13.5" thickBot="1">
      <c r="A30" s="119" t="s">
        <v>59</v>
      </c>
      <c r="B30" s="126" t="s">
        <v>60</v>
      </c>
      <c r="C30" s="212">
        <f>+C29</f>
        <v>1779315871</v>
      </c>
      <c r="D30" s="212">
        <f>+D29</f>
        <v>1830653760</v>
      </c>
      <c r="E30" s="212">
        <f>+E29</f>
        <v>1865511937</v>
      </c>
      <c r="F30" s="126" t="s">
        <v>61</v>
      </c>
      <c r="G30" s="212">
        <f>+G29</f>
        <v>1873933023</v>
      </c>
      <c r="H30" s="212">
        <f>+H29</f>
        <v>1926996032</v>
      </c>
      <c r="I30" s="213">
        <f>+I29</f>
        <v>1745668981</v>
      </c>
      <c r="J30" s="348"/>
    </row>
    <row r="31" spans="1:10" ht="13.5" thickBot="1">
      <c r="A31" s="119" t="s">
        <v>62</v>
      </c>
      <c r="B31" s="126" t="s">
        <v>63</v>
      </c>
      <c r="C31" s="212">
        <f>IF(C18-G18&lt;0,G18-C18,"-")</f>
        <v>235422688</v>
      </c>
      <c r="D31" s="212">
        <f>IF(D18-H18&lt;0,H18-D18,"-")</f>
        <v>232526104</v>
      </c>
      <c r="E31" s="127">
        <f>IF(E18-I18&lt;0,I18-E18,"-")</f>
        <v>18874045</v>
      </c>
      <c r="F31" s="126" t="s">
        <v>64</v>
      </c>
      <c r="G31" s="212" t="str">
        <f>IF(C18-G18&gt;0,C18-G18,"-")</f>
        <v>-</v>
      </c>
      <c r="H31" s="212" t="str">
        <f>IF(D18-H18&gt;0,D18-H18,"-")</f>
        <v>-</v>
      </c>
      <c r="I31" s="213" t="str">
        <f>IF(E18-I18&gt;0,E18-I18,"-")</f>
        <v>-</v>
      </c>
      <c r="J31" s="348"/>
    </row>
    <row r="32" spans="1:10" ht="13.5" thickBot="1">
      <c r="A32" s="119" t="s">
        <v>65</v>
      </c>
      <c r="B32" s="126" t="s">
        <v>66</v>
      </c>
      <c r="C32" s="212">
        <f>IF(C18+C28-G29&lt;0,G29-(C18+C19),"-")</f>
        <v>129617152</v>
      </c>
      <c r="D32" s="212">
        <f>IF(D18+D19-H29&lt;0,H29-(D18+D19),"-")</f>
        <v>131342272</v>
      </c>
      <c r="E32" s="127" t="str">
        <f>IF(E18+E19-I29&lt;0,I29-(E18+E19),"-")</f>
        <v>-</v>
      </c>
      <c r="F32" s="126" t="s">
        <v>67</v>
      </c>
      <c r="G32" s="212">
        <v>0</v>
      </c>
      <c r="H32" s="213">
        <v>0</v>
      </c>
      <c r="I32" s="213">
        <f>IF(E18+E19-I29&gt;0,E18+E19-I29,"-")+I23</f>
        <v>118309787</v>
      </c>
      <c r="J32" s="348"/>
    </row>
  </sheetData>
  <mergeCells count="1">
    <mergeCell ref="J1:J19"/>
  </mergeCells>
  <printOptions horizontalCentered="1"/>
  <pageMargins left="0.33" right="0.48" top="0.9055118110236221" bottom="0.5" header="0.6692913385826772" footer="0.28000000000000003"/>
  <pageSetup paperSize="9" scale="70" orientation="landscape" verticalDpi="300" r:id="rId1"/>
  <headerFooter alignWithMargins="0">
    <oddHeader xml:space="preserve">&amp;R&amp;"Times New Roman CE,Félkövér dőlt"&amp;11 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J13" sqref="J13"/>
    </sheetView>
  </sheetViews>
  <sheetFormatPr defaultRowHeight="12.75"/>
  <cols>
    <col min="1" max="1" width="5.5" style="27" customWidth="1"/>
    <col min="2" max="2" width="33.16406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433" t="s">
        <v>548</v>
      </c>
      <c r="B1" s="1433"/>
      <c r="C1" s="1433"/>
      <c r="D1" s="1433"/>
      <c r="E1" s="1433"/>
      <c r="F1" s="1433"/>
      <c r="G1" s="1433"/>
    </row>
    <row r="2" spans="1:7">
      <c r="C2" s="27" t="s">
        <v>956</v>
      </c>
    </row>
    <row r="3" spans="1:7" s="598" customFormat="1" ht="27" customHeight="1">
      <c r="A3" s="596" t="s">
        <v>549</v>
      </c>
      <c r="B3" s="597"/>
      <c r="C3" s="1434" t="s">
        <v>184</v>
      </c>
      <c r="D3" s="1434"/>
      <c r="E3" s="1434"/>
      <c r="F3" s="1434"/>
      <c r="G3" s="1434"/>
    </row>
    <row r="4" spans="1:7" s="598" customFormat="1" ht="15.75">
      <c r="A4" s="597"/>
      <c r="B4" s="597"/>
      <c r="C4" s="597"/>
      <c r="D4" s="597"/>
      <c r="E4" s="597"/>
      <c r="F4" s="597"/>
      <c r="G4" s="597"/>
    </row>
    <row r="5" spans="1:7" s="598" customFormat="1" ht="24.75" customHeight="1">
      <c r="A5" s="596" t="s">
        <v>550</v>
      </c>
      <c r="B5" s="597"/>
      <c r="C5" s="1435" t="s">
        <v>561</v>
      </c>
      <c r="D5" s="1435"/>
      <c r="E5" s="1435"/>
      <c r="F5" s="1435"/>
      <c r="G5" s="597"/>
    </row>
    <row r="6" spans="1:7" s="48" customFormat="1">
      <c r="A6" s="599"/>
      <c r="B6" s="599"/>
      <c r="C6" s="599"/>
      <c r="D6" s="599"/>
      <c r="E6" s="599"/>
      <c r="F6" s="599"/>
      <c r="G6" s="599"/>
    </row>
    <row r="7" spans="1:7" s="603" customFormat="1" ht="15" customHeight="1">
      <c r="A7" s="600" t="s">
        <v>961</v>
      </c>
      <c r="B7" s="601"/>
      <c r="C7" s="601"/>
      <c r="D7" s="602"/>
      <c r="E7" s="602"/>
      <c r="F7" s="602"/>
      <c r="G7" s="602"/>
    </row>
    <row r="8" spans="1:7" s="603" customFormat="1" ht="15" customHeight="1">
      <c r="A8" s="600" t="s">
        <v>552</v>
      </c>
      <c r="B8" s="602"/>
      <c r="C8" s="602"/>
      <c r="D8" s="602"/>
      <c r="E8" s="602"/>
      <c r="F8" s="602"/>
      <c r="G8" s="602" t="s">
        <v>663</v>
      </c>
    </row>
    <row r="9" spans="1:7" s="34" customFormat="1" ht="42" customHeight="1">
      <c r="A9" s="604" t="s">
        <v>126</v>
      </c>
      <c r="B9" s="605" t="s">
        <v>553</v>
      </c>
      <c r="C9" s="605" t="s">
        <v>554</v>
      </c>
      <c r="D9" s="605" t="s">
        <v>555</v>
      </c>
      <c r="E9" s="605" t="s">
        <v>556</v>
      </c>
      <c r="F9" s="605" t="s">
        <v>557</v>
      </c>
      <c r="G9" s="606" t="s">
        <v>117</v>
      </c>
    </row>
    <row r="10" spans="1:7" ht="24" customHeight="1">
      <c r="A10" s="607" t="s">
        <v>8</v>
      </c>
      <c r="B10" s="608" t="s">
        <v>558</v>
      </c>
      <c r="C10" s="609"/>
      <c r="D10" s="609"/>
      <c r="E10" s="609"/>
      <c r="F10" s="609"/>
      <c r="G10" s="610">
        <f t="shared" ref="G10:G15" si="0">SUM(C10:F10)</f>
        <v>0</v>
      </c>
    </row>
    <row r="11" spans="1:7" ht="24" customHeight="1">
      <c r="A11" s="611" t="s">
        <v>9</v>
      </c>
      <c r="B11" s="612" t="s">
        <v>145</v>
      </c>
      <c r="C11" s="613"/>
      <c r="D11" s="613"/>
      <c r="E11" s="613"/>
      <c r="F11" s="613"/>
      <c r="G11" s="614">
        <f t="shared" si="0"/>
        <v>0</v>
      </c>
    </row>
    <row r="12" spans="1:7" ht="24" customHeight="1">
      <c r="A12" s="611" t="s">
        <v>10</v>
      </c>
      <c r="B12" s="612" t="s">
        <v>146</v>
      </c>
      <c r="C12" s="613"/>
      <c r="D12" s="613"/>
      <c r="E12" s="613"/>
      <c r="F12" s="613"/>
      <c r="G12" s="614">
        <f t="shared" si="0"/>
        <v>0</v>
      </c>
    </row>
    <row r="13" spans="1:7" ht="24" customHeight="1">
      <c r="A13" s="611" t="s">
        <v>33</v>
      </c>
      <c r="B13" s="612" t="s">
        <v>147</v>
      </c>
      <c r="C13" s="613"/>
      <c r="D13" s="613"/>
      <c r="E13" s="613"/>
      <c r="F13" s="613"/>
      <c r="G13" s="614">
        <f t="shared" si="0"/>
        <v>0</v>
      </c>
    </row>
    <row r="14" spans="1:7" ht="24" customHeight="1">
      <c r="A14" s="611" t="s">
        <v>12</v>
      </c>
      <c r="B14" s="612" t="s">
        <v>148</v>
      </c>
      <c r="C14" s="613"/>
      <c r="D14" s="613"/>
      <c r="E14" s="613"/>
      <c r="F14" s="613"/>
      <c r="G14" s="614">
        <f t="shared" si="0"/>
        <v>0</v>
      </c>
    </row>
    <row r="15" spans="1:7" ht="24" customHeight="1">
      <c r="A15" s="615" t="s">
        <v>13</v>
      </c>
      <c r="B15" s="616" t="s">
        <v>559</v>
      </c>
      <c r="C15" s="617"/>
      <c r="D15" s="617"/>
      <c r="E15" s="617"/>
      <c r="F15" s="617">
        <v>0</v>
      </c>
      <c r="G15" s="618">
        <f t="shared" si="0"/>
        <v>0</v>
      </c>
    </row>
    <row r="16" spans="1:7" s="49" customFormat="1" ht="24" customHeight="1">
      <c r="A16" s="619" t="s">
        <v>34</v>
      </c>
      <c r="B16" s="620" t="s">
        <v>117</v>
      </c>
      <c r="C16" s="621">
        <f>SUM(C10:C15)</f>
        <v>0</v>
      </c>
      <c r="D16" s="621">
        <f>SUM(D10:D15)</f>
        <v>0</v>
      </c>
      <c r="E16" s="621">
        <f>SUM(E10:E15)</f>
        <v>0</v>
      </c>
      <c r="F16" s="621">
        <f>SUM(F10:F15)</f>
        <v>0</v>
      </c>
      <c r="G16" s="1088">
        <v>0</v>
      </c>
    </row>
    <row r="17" spans="1:7" s="48" customFormat="1">
      <c r="A17" s="599"/>
      <c r="B17" s="599"/>
      <c r="C17" s="599"/>
      <c r="D17" s="599"/>
      <c r="E17" s="599"/>
      <c r="F17" s="599"/>
      <c r="G17" s="599"/>
    </row>
    <row r="18" spans="1:7" s="48" customFormat="1">
      <c r="A18" s="599"/>
      <c r="B18" s="599"/>
      <c r="C18" s="599"/>
      <c r="D18" s="599"/>
      <c r="E18" s="599"/>
      <c r="F18" s="599"/>
      <c r="G18" s="599"/>
    </row>
    <row r="19" spans="1:7" s="48" customFormat="1">
      <c r="A19" s="599"/>
      <c r="B19" s="599"/>
      <c r="C19" s="599"/>
      <c r="D19" s="599"/>
      <c r="E19" s="599"/>
      <c r="F19" s="599"/>
      <c r="G19" s="599"/>
    </row>
    <row r="20" spans="1:7" s="48" customFormat="1" ht="15.75">
      <c r="A20" s="598" t="s">
        <v>960</v>
      </c>
      <c r="B20" s="599"/>
      <c r="C20" s="599"/>
      <c r="D20" s="599"/>
      <c r="E20" s="599"/>
      <c r="F20" s="599"/>
      <c r="G20" s="599"/>
    </row>
    <row r="21" spans="1:7" s="48" customFormat="1">
      <c r="A21" s="599"/>
      <c r="B21" s="599"/>
      <c r="C21" s="599"/>
      <c r="D21" s="599"/>
      <c r="E21" s="599"/>
      <c r="F21" s="599"/>
      <c r="G21" s="599"/>
    </row>
    <row r="22" spans="1:7">
      <c r="A22" s="599"/>
      <c r="B22" s="599"/>
      <c r="C22" s="599"/>
      <c r="D22" s="599"/>
      <c r="E22" s="599"/>
      <c r="F22" s="599"/>
      <c r="G22" s="599"/>
    </row>
    <row r="23" spans="1:7">
      <c r="A23" s="599"/>
      <c r="B23" s="599"/>
      <c r="C23" s="48"/>
      <c r="D23" s="48"/>
      <c r="E23" s="48"/>
      <c r="F23" s="48"/>
      <c r="G23" s="599"/>
    </row>
    <row r="24" spans="1:7" ht="13.5">
      <c r="A24" s="599"/>
      <c r="B24" s="599"/>
      <c r="C24" s="622"/>
      <c r="D24" s="623" t="s">
        <v>560</v>
      </c>
      <c r="E24" s="623"/>
      <c r="F24" s="622"/>
      <c r="G24" s="599"/>
    </row>
    <row r="25" spans="1:7" ht="13.5">
      <c r="C25" s="624"/>
      <c r="D25" s="625"/>
      <c r="E25" s="625"/>
      <c r="F25" s="624"/>
    </row>
    <row r="26" spans="1:7" ht="13.5">
      <c r="C26" s="624"/>
      <c r="D26" s="625"/>
      <c r="E26" s="625"/>
      <c r="F26" s="624"/>
    </row>
  </sheetData>
  <mergeCells count="3">
    <mergeCell ref="A1:G1"/>
    <mergeCell ref="C3:G3"/>
    <mergeCell ref="C5:F5"/>
  </mergeCells>
  <printOptions horizontalCentered="1"/>
  <pageMargins left="0.78740157480314965" right="0.78740157480314965" top="1.1811023622047245" bottom="0.98425196850393704" header="0.78740157480314965" footer="0.78740157480314965"/>
  <pageSetup paperSize="9" scale="95" orientation="portrait" horizontalDpi="300" verticalDpi="300" r:id="rId1"/>
  <headerFooter alignWithMargins="0">
    <oddHeader>&amp;C&amp;"Times New Roman CE,Félkövér dőlt"&amp;12
&amp;R&amp;"Times New Roman CE,Félkövér dőlt"&amp;11 9. tájékoztató tábla a ../2025. (.....) önkormányzati rendelethez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F19" sqref="F19"/>
    </sheetView>
  </sheetViews>
  <sheetFormatPr defaultRowHeight="12.75"/>
  <cols>
    <col min="1" max="1" width="5.5" style="27" customWidth="1"/>
    <col min="2" max="2" width="33.16406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433" t="s">
        <v>548</v>
      </c>
      <c r="B1" s="1433"/>
      <c r="C1" s="1433"/>
      <c r="D1" s="1433"/>
      <c r="E1" s="1433"/>
      <c r="F1" s="1433"/>
      <c r="G1" s="1433"/>
    </row>
    <row r="2" spans="1:7">
      <c r="C2" s="27" t="s">
        <v>956</v>
      </c>
    </row>
    <row r="3" spans="1:7" s="598" customFormat="1" ht="27" customHeight="1">
      <c r="A3" s="596" t="s">
        <v>549</v>
      </c>
      <c r="B3" s="597"/>
      <c r="C3" s="1434" t="s">
        <v>652</v>
      </c>
      <c r="D3" s="1434"/>
      <c r="E3" s="1434"/>
      <c r="F3" s="1434"/>
      <c r="G3" s="1434"/>
    </row>
    <row r="4" spans="1:7" s="598" customFormat="1" ht="15.75">
      <c r="A4" s="597"/>
      <c r="B4" s="597"/>
      <c r="C4" s="597"/>
      <c r="D4" s="597"/>
      <c r="E4" s="597"/>
      <c r="F4" s="597"/>
      <c r="G4" s="597"/>
    </row>
    <row r="5" spans="1:7" s="598" customFormat="1" ht="24.75" customHeight="1">
      <c r="A5" s="596" t="s">
        <v>550</v>
      </c>
      <c r="B5" s="597"/>
      <c r="C5" s="1435" t="s">
        <v>562</v>
      </c>
      <c r="D5" s="1435"/>
      <c r="E5" s="1435"/>
      <c r="F5" s="1435"/>
      <c r="G5" s="597"/>
    </row>
    <row r="6" spans="1:7" s="48" customFormat="1">
      <c r="A6" s="599"/>
      <c r="B6" s="599"/>
      <c r="C6" s="599"/>
      <c r="D6" s="599"/>
      <c r="E6" s="599"/>
      <c r="F6" s="599"/>
      <c r="G6" s="599"/>
    </row>
    <row r="7" spans="1:7" s="603" customFormat="1" ht="15" customHeight="1">
      <c r="A7" s="712" t="s">
        <v>962</v>
      </c>
      <c r="B7" s="601"/>
      <c r="C7" s="601"/>
      <c r="D7" s="602"/>
      <c r="E7" s="602"/>
      <c r="F7" s="602"/>
      <c r="G7" s="602"/>
    </row>
    <row r="8" spans="1:7" s="603" customFormat="1" ht="15" customHeight="1">
      <c r="A8" s="600" t="s">
        <v>552</v>
      </c>
      <c r="B8" s="602"/>
      <c r="C8" s="602"/>
      <c r="D8" s="602"/>
      <c r="E8" s="602"/>
      <c r="F8" s="602"/>
      <c r="G8" s="602" t="s">
        <v>662</v>
      </c>
    </row>
    <row r="9" spans="1:7" s="34" customFormat="1" ht="42" customHeight="1">
      <c r="A9" s="604" t="s">
        <v>126</v>
      </c>
      <c r="B9" s="605" t="s">
        <v>553</v>
      </c>
      <c r="C9" s="605" t="s">
        <v>554</v>
      </c>
      <c r="D9" s="605" t="s">
        <v>555</v>
      </c>
      <c r="E9" s="605" t="s">
        <v>556</v>
      </c>
      <c r="F9" s="605" t="s">
        <v>557</v>
      </c>
      <c r="G9" s="606" t="s">
        <v>117</v>
      </c>
    </row>
    <row r="10" spans="1:7" ht="24" customHeight="1">
      <c r="A10" s="607" t="s">
        <v>8</v>
      </c>
      <c r="B10" s="608" t="s">
        <v>558</v>
      </c>
      <c r="C10" s="609"/>
      <c r="D10" s="609"/>
      <c r="E10" s="609"/>
      <c r="F10" s="609"/>
      <c r="G10" s="610">
        <f t="shared" ref="G10:G15" si="0">SUM(C10:F10)</f>
        <v>0</v>
      </c>
    </row>
    <row r="11" spans="1:7" ht="24" customHeight="1">
      <c r="A11" s="611" t="s">
        <v>9</v>
      </c>
      <c r="B11" s="612" t="s">
        <v>145</v>
      </c>
      <c r="C11" s="613"/>
      <c r="D11" s="613"/>
      <c r="E11" s="613"/>
      <c r="F11" s="613"/>
      <c r="G11" s="614">
        <f t="shared" si="0"/>
        <v>0</v>
      </c>
    </row>
    <row r="12" spans="1:7" ht="24" customHeight="1">
      <c r="A12" s="611" t="s">
        <v>10</v>
      </c>
      <c r="B12" s="612" t="s">
        <v>146</v>
      </c>
      <c r="C12" s="613"/>
      <c r="D12" s="613"/>
      <c r="E12" s="613"/>
      <c r="F12" s="613"/>
      <c r="G12" s="614">
        <f t="shared" si="0"/>
        <v>0</v>
      </c>
    </row>
    <row r="13" spans="1:7" ht="24" customHeight="1">
      <c r="A13" s="611" t="s">
        <v>33</v>
      </c>
      <c r="B13" s="612" t="s">
        <v>147</v>
      </c>
      <c r="C13" s="613"/>
      <c r="D13" s="613"/>
      <c r="E13" s="613"/>
      <c r="F13" s="613"/>
      <c r="G13" s="614">
        <f t="shared" si="0"/>
        <v>0</v>
      </c>
    </row>
    <row r="14" spans="1:7" ht="24" customHeight="1">
      <c r="A14" s="611" t="s">
        <v>12</v>
      </c>
      <c r="B14" s="612" t="s">
        <v>148</v>
      </c>
      <c r="C14" s="613"/>
      <c r="D14" s="613"/>
      <c r="E14" s="613"/>
      <c r="F14" s="613"/>
      <c r="G14" s="614">
        <f t="shared" si="0"/>
        <v>0</v>
      </c>
    </row>
    <row r="15" spans="1:7" ht="24" customHeight="1">
      <c r="A15" s="615" t="s">
        <v>13</v>
      </c>
      <c r="B15" s="616" t="s">
        <v>559</v>
      </c>
      <c r="C15" s="617"/>
      <c r="D15" s="617"/>
      <c r="E15" s="617"/>
      <c r="F15" s="617">
        <v>0</v>
      </c>
      <c r="G15" s="618">
        <f t="shared" si="0"/>
        <v>0</v>
      </c>
    </row>
    <row r="16" spans="1:7" s="49" customFormat="1" ht="24" customHeight="1">
      <c r="A16" s="619" t="s">
        <v>34</v>
      </c>
      <c r="B16" s="620" t="s">
        <v>117</v>
      </c>
      <c r="C16" s="621">
        <f>SUM(C10:C15)</f>
        <v>0</v>
      </c>
      <c r="D16" s="621">
        <f>SUM(D10:D15)</f>
        <v>0</v>
      </c>
      <c r="E16" s="621">
        <f>SUM(E10:E15)</f>
        <v>0</v>
      </c>
      <c r="F16" s="621">
        <f>SUM(F10:F15)</f>
        <v>0</v>
      </c>
      <c r="G16" s="1086">
        <v>0</v>
      </c>
    </row>
    <row r="17" spans="1:7" s="48" customFormat="1">
      <c r="A17" s="599"/>
      <c r="B17" s="599"/>
      <c r="C17" s="599"/>
      <c r="D17" s="599"/>
      <c r="E17" s="599"/>
      <c r="F17" s="599"/>
      <c r="G17" s="599"/>
    </row>
    <row r="18" spans="1:7" s="48" customFormat="1">
      <c r="A18" s="599"/>
      <c r="B18" s="599"/>
      <c r="C18" s="599"/>
      <c r="D18" s="599"/>
      <c r="E18" s="599"/>
      <c r="F18" s="599"/>
      <c r="G18" s="599"/>
    </row>
    <row r="19" spans="1:7" s="48" customFormat="1">
      <c r="A19" s="599"/>
      <c r="B19" s="599"/>
      <c r="C19" s="599"/>
      <c r="D19" s="599"/>
      <c r="E19" s="599"/>
      <c r="F19" s="599"/>
      <c r="G19" s="599"/>
    </row>
    <row r="20" spans="1:7" s="48" customFormat="1" ht="15.75">
      <c r="A20" s="598" t="s">
        <v>957</v>
      </c>
      <c r="B20" s="599"/>
      <c r="C20" s="599"/>
      <c r="D20" s="599"/>
      <c r="E20" s="599"/>
      <c r="F20" s="599"/>
      <c r="G20" s="599"/>
    </row>
    <row r="21" spans="1:7" s="48" customFormat="1">
      <c r="A21" s="599"/>
      <c r="B21" s="599"/>
      <c r="C21" s="599"/>
      <c r="D21" s="599"/>
      <c r="E21" s="599"/>
      <c r="F21" s="599"/>
      <c r="G21" s="599"/>
    </row>
    <row r="22" spans="1:7">
      <c r="A22" s="599"/>
      <c r="B22" s="599"/>
      <c r="C22" s="599"/>
      <c r="D22" s="599"/>
      <c r="E22" s="599"/>
      <c r="F22" s="599"/>
      <c r="G22" s="599"/>
    </row>
    <row r="23" spans="1:7">
      <c r="A23" s="599"/>
      <c r="B23" s="599"/>
      <c r="C23" s="48"/>
      <c r="D23" s="48"/>
      <c r="E23" s="48"/>
      <c r="F23" s="48"/>
      <c r="G23" s="599"/>
    </row>
    <row r="24" spans="1:7" ht="13.5">
      <c r="A24" s="599"/>
      <c r="B24" s="599"/>
      <c r="C24" s="622"/>
      <c r="D24" s="623" t="s">
        <v>560</v>
      </c>
      <c r="E24" s="623"/>
      <c r="F24" s="622"/>
      <c r="G24" s="599"/>
    </row>
    <row r="25" spans="1:7" ht="13.5">
      <c r="C25" s="624"/>
      <c r="D25" s="625"/>
      <c r="E25" s="625"/>
      <c r="F25" s="624"/>
    </row>
    <row r="26" spans="1:7" ht="13.5">
      <c r="C26" s="624"/>
      <c r="D26" s="625"/>
      <c r="E26" s="625"/>
      <c r="F26" s="624"/>
    </row>
  </sheetData>
  <mergeCells count="3">
    <mergeCell ref="A1:G1"/>
    <mergeCell ref="C3:G3"/>
    <mergeCell ref="C5:F5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95" orientation="portrait" r:id="rId1"/>
  <headerFooter alignWithMargins="0">
    <oddHeader>&amp;R10 tájékoztató tábla a .../2025. (.....) önkormányzati rendelethez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J8" sqref="J8"/>
    </sheetView>
  </sheetViews>
  <sheetFormatPr defaultRowHeight="12.75"/>
  <cols>
    <col min="1" max="1" width="5.5" style="27" customWidth="1"/>
    <col min="2" max="2" width="31.66406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433" t="s">
        <v>548</v>
      </c>
      <c r="B1" s="1433"/>
      <c r="C1" s="1433"/>
      <c r="D1" s="1433"/>
      <c r="E1" s="1433"/>
      <c r="F1" s="1433"/>
      <c r="G1" s="1433"/>
    </row>
    <row r="2" spans="1:7">
      <c r="C2" s="27" t="s">
        <v>956</v>
      </c>
    </row>
    <row r="3" spans="1:7" s="598" customFormat="1" ht="27" customHeight="1">
      <c r="A3" s="596" t="s">
        <v>549</v>
      </c>
      <c r="B3" s="597"/>
      <c r="C3" s="1434" t="s">
        <v>183</v>
      </c>
      <c r="D3" s="1434"/>
      <c r="E3" s="1434"/>
      <c r="F3" s="1434"/>
      <c r="G3" s="1434"/>
    </row>
    <row r="4" spans="1:7" s="598" customFormat="1" ht="15.75">
      <c r="A4" s="597"/>
      <c r="B4" s="597"/>
      <c r="C4" s="597"/>
      <c r="D4" s="597"/>
      <c r="E4" s="597"/>
      <c r="F4" s="597"/>
      <c r="G4" s="597"/>
    </row>
    <row r="5" spans="1:7" s="598" customFormat="1" ht="24.75" customHeight="1">
      <c r="A5" s="596" t="s">
        <v>550</v>
      </c>
      <c r="B5" s="597"/>
      <c r="C5" s="1435" t="s">
        <v>563</v>
      </c>
      <c r="D5" s="1435"/>
      <c r="E5" s="1435"/>
      <c r="F5" s="1435"/>
      <c r="G5" s="597"/>
    </row>
    <row r="6" spans="1:7" s="48" customFormat="1">
      <c r="A6" s="599"/>
      <c r="B6" s="599"/>
      <c r="C6" s="599"/>
      <c r="D6" s="599"/>
      <c r="E6" s="599"/>
      <c r="F6" s="599"/>
      <c r="G6" s="599"/>
    </row>
    <row r="7" spans="1:7" s="603" customFormat="1" ht="15" customHeight="1">
      <c r="A7" s="600" t="s">
        <v>963</v>
      </c>
      <c r="B7" s="601"/>
      <c r="C7" s="601"/>
      <c r="D7" s="602"/>
      <c r="E7" s="602"/>
      <c r="F7" s="602"/>
      <c r="G7" s="602"/>
    </row>
    <row r="8" spans="1:7" s="603" customFormat="1" ht="15" customHeight="1">
      <c r="A8" s="600" t="s">
        <v>552</v>
      </c>
      <c r="B8" s="602"/>
      <c r="C8" s="602"/>
      <c r="D8" s="602"/>
      <c r="E8" s="602"/>
      <c r="F8" s="602"/>
      <c r="G8" s="602" t="s">
        <v>662</v>
      </c>
    </row>
    <row r="9" spans="1:7" s="34" customFormat="1" ht="42" customHeight="1">
      <c r="A9" s="604" t="s">
        <v>126</v>
      </c>
      <c r="B9" s="605" t="s">
        <v>553</v>
      </c>
      <c r="C9" s="605" t="s">
        <v>554</v>
      </c>
      <c r="D9" s="605" t="s">
        <v>555</v>
      </c>
      <c r="E9" s="605" t="s">
        <v>556</v>
      </c>
      <c r="F9" s="605" t="s">
        <v>557</v>
      </c>
      <c r="G9" s="606" t="s">
        <v>117</v>
      </c>
    </row>
    <row r="10" spans="1:7" ht="24" customHeight="1">
      <c r="A10" s="607" t="s">
        <v>8</v>
      </c>
      <c r="B10" s="608" t="s">
        <v>558</v>
      </c>
      <c r="C10" s="609"/>
      <c r="D10" s="609"/>
      <c r="E10" s="609"/>
      <c r="F10" s="609"/>
      <c r="G10" s="610">
        <f t="shared" ref="G10:G15" si="0">SUM(C10:F10)</f>
        <v>0</v>
      </c>
    </row>
    <row r="11" spans="1:7" ht="24" customHeight="1">
      <c r="A11" s="611" t="s">
        <v>9</v>
      </c>
      <c r="B11" s="612" t="s">
        <v>145</v>
      </c>
      <c r="C11" s="613"/>
      <c r="D11" s="613"/>
      <c r="E11" s="613"/>
      <c r="F11" s="613"/>
      <c r="G11" s="614">
        <f t="shared" si="0"/>
        <v>0</v>
      </c>
    </row>
    <row r="12" spans="1:7" ht="24" customHeight="1">
      <c r="A12" s="611" t="s">
        <v>10</v>
      </c>
      <c r="B12" s="612" t="s">
        <v>146</v>
      </c>
      <c r="C12" s="613"/>
      <c r="D12" s="613"/>
      <c r="E12" s="613"/>
      <c r="F12" s="613"/>
      <c r="G12" s="614">
        <f t="shared" si="0"/>
        <v>0</v>
      </c>
    </row>
    <row r="13" spans="1:7" ht="24" customHeight="1">
      <c r="A13" s="611" t="s">
        <v>33</v>
      </c>
      <c r="B13" s="612" t="s">
        <v>147</v>
      </c>
      <c r="C13" s="613"/>
      <c r="D13" s="613"/>
      <c r="E13" s="613"/>
      <c r="F13" s="613"/>
      <c r="G13" s="614">
        <f t="shared" si="0"/>
        <v>0</v>
      </c>
    </row>
    <row r="14" spans="1:7" ht="24" customHeight="1">
      <c r="A14" s="611" t="s">
        <v>12</v>
      </c>
      <c r="B14" s="612" t="s">
        <v>148</v>
      </c>
      <c r="C14" s="613"/>
      <c r="D14" s="613"/>
      <c r="E14" s="613"/>
      <c r="F14" s="613"/>
      <c r="G14" s="614">
        <f t="shared" si="0"/>
        <v>0</v>
      </c>
    </row>
    <row r="15" spans="1:7" ht="24" customHeight="1">
      <c r="A15" s="615" t="s">
        <v>13</v>
      </c>
      <c r="B15" s="616" t="s">
        <v>559</v>
      </c>
      <c r="C15" s="617">
        <v>0</v>
      </c>
      <c r="D15" s="617"/>
      <c r="E15" s="617"/>
      <c r="F15" s="617">
        <v>0</v>
      </c>
      <c r="G15" s="618">
        <f t="shared" si="0"/>
        <v>0</v>
      </c>
    </row>
    <row r="16" spans="1:7" s="49" customFormat="1" ht="24" customHeight="1">
      <c r="A16" s="619" t="s">
        <v>34</v>
      </c>
      <c r="B16" s="620" t="s">
        <v>117</v>
      </c>
      <c r="C16" s="621">
        <f>SUM(C10:C15)</f>
        <v>0</v>
      </c>
      <c r="D16" s="621">
        <f>SUM(D10:D15)</f>
        <v>0</v>
      </c>
      <c r="E16" s="621">
        <f>SUM(E10:E15)</f>
        <v>0</v>
      </c>
      <c r="F16" s="621">
        <f>SUM(F10:F15)</f>
        <v>0</v>
      </c>
      <c r="G16" s="1087">
        <v>0</v>
      </c>
    </row>
    <row r="17" spans="1:7" s="48" customFormat="1">
      <c r="A17" s="599"/>
      <c r="B17" s="599"/>
      <c r="C17" s="599"/>
      <c r="D17" s="599"/>
      <c r="E17" s="599"/>
      <c r="F17" s="599"/>
      <c r="G17" s="599"/>
    </row>
    <row r="18" spans="1:7" s="48" customFormat="1">
      <c r="A18" s="599"/>
      <c r="B18" s="599"/>
      <c r="C18" s="599"/>
      <c r="D18" s="599"/>
      <c r="E18" s="599"/>
      <c r="F18" s="599"/>
      <c r="G18" s="599"/>
    </row>
    <row r="19" spans="1:7" s="48" customFormat="1">
      <c r="A19" s="599"/>
      <c r="B19" s="599"/>
      <c r="C19" s="599"/>
      <c r="D19" s="599"/>
      <c r="E19" s="599"/>
      <c r="F19" s="599"/>
      <c r="G19" s="599"/>
    </row>
    <row r="20" spans="1:7" s="48" customFormat="1" ht="15.75">
      <c r="A20" s="598" t="s">
        <v>957</v>
      </c>
      <c r="B20" s="599"/>
      <c r="C20" s="599"/>
      <c r="D20" s="599"/>
      <c r="E20" s="599"/>
      <c r="F20" s="599"/>
      <c r="G20" s="599"/>
    </row>
    <row r="21" spans="1:7" s="48" customFormat="1">
      <c r="A21" s="599"/>
      <c r="B21" s="599"/>
      <c r="C21" s="599"/>
      <c r="D21" s="599"/>
      <c r="E21" s="599"/>
      <c r="F21" s="599"/>
      <c r="G21" s="599"/>
    </row>
    <row r="22" spans="1:7">
      <c r="A22" s="599"/>
      <c r="B22" s="599"/>
      <c r="C22" s="599"/>
      <c r="D22" s="599"/>
      <c r="E22" s="599"/>
      <c r="F22" s="599"/>
      <c r="G22" s="599"/>
    </row>
    <row r="23" spans="1:7">
      <c r="A23" s="599"/>
      <c r="B23" s="599"/>
      <c r="C23" s="48"/>
      <c r="D23" s="48"/>
      <c r="E23" s="48"/>
      <c r="F23" s="48"/>
      <c r="G23" s="599"/>
    </row>
    <row r="24" spans="1:7" ht="13.5">
      <c r="A24" s="599"/>
      <c r="B24" s="599"/>
      <c r="C24" s="622"/>
      <c r="D24" s="623" t="s">
        <v>560</v>
      </c>
      <c r="E24" s="623"/>
      <c r="F24" s="622"/>
      <c r="G24" s="599"/>
    </row>
    <row r="25" spans="1:7" ht="13.5">
      <c r="C25" s="624"/>
      <c r="D25" s="625"/>
      <c r="E25" s="625"/>
      <c r="F25" s="624"/>
    </row>
    <row r="26" spans="1:7" ht="13.5">
      <c r="C26" s="624"/>
      <c r="D26" s="625"/>
      <c r="E26" s="625"/>
      <c r="F26" s="624"/>
    </row>
  </sheetData>
  <mergeCells count="3">
    <mergeCell ref="A1:G1"/>
    <mergeCell ref="C3:G3"/>
    <mergeCell ref="C5:F5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>
    <oddHeader>&amp;R11.tájékoztató tábla a .../2025 (....) önkormányzati rendelethez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dimension ref="A1:G26"/>
  <sheetViews>
    <sheetView topLeftCell="A7" workbookViewId="0">
      <selection activeCell="F11" sqref="F11"/>
    </sheetView>
  </sheetViews>
  <sheetFormatPr defaultRowHeight="12.75"/>
  <cols>
    <col min="1" max="1" width="5.5" style="27" customWidth="1"/>
    <col min="2" max="2" width="31.6640625" style="27" customWidth="1"/>
    <col min="3" max="3" width="12.33203125" style="27" customWidth="1"/>
    <col min="4" max="4" width="11.5" style="27" customWidth="1"/>
    <col min="5" max="5" width="11.33203125" style="27" customWidth="1"/>
    <col min="6" max="6" width="11" style="27" customWidth="1"/>
    <col min="7" max="7" width="14.33203125" style="27" customWidth="1"/>
    <col min="8" max="16384" width="9.33203125" style="27"/>
  </cols>
  <sheetData>
    <row r="1" spans="1:7" ht="43.5" customHeight="1">
      <c r="A1" s="1433" t="s">
        <v>548</v>
      </c>
      <c r="B1" s="1433"/>
      <c r="C1" s="1433"/>
      <c r="D1" s="1433"/>
      <c r="E1" s="1433"/>
      <c r="F1" s="1433"/>
      <c r="G1" s="1433"/>
    </row>
    <row r="2" spans="1:7">
      <c r="C2" s="27" t="s">
        <v>956</v>
      </c>
    </row>
    <row r="3" spans="1:7" s="598" customFormat="1" ht="27" customHeight="1">
      <c r="A3" s="596" t="s">
        <v>549</v>
      </c>
      <c r="B3" s="597"/>
      <c r="C3" s="1434" t="s">
        <v>633</v>
      </c>
      <c r="D3" s="1434"/>
      <c r="E3" s="1434"/>
      <c r="F3" s="1434"/>
      <c r="G3" s="1434"/>
    </row>
    <row r="4" spans="1:7" s="598" customFormat="1" ht="15.75">
      <c r="A4" s="597"/>
      <c r="B4" s="597"/>
      <c r="C4" s="597"/>
      <c r="D4" s="597"/>
      <c r="E4" s="597"/>
      <c r="F4" s="597"/>
      <c r="G4" s="597"/>
    </row>
    <row r="5" spans="1:7" s="598" customFormat="1" ht="24.75" customHeight="1">
      <c r="A5" s="596" t="s">
        <v>550</v>
      </c>
      <c r="B5" s="597"/>
      <c r="C5" s="1435" t="s">
        <v>634</v>
      </c>
      <c r="D5" s="1435"/>
      <c r="E5" s="1435"/>
      <c r="F5" s="1435"/>
      <c r="G5" s="597"/>
    </row>
    <row r="6" spans="1:7" s="48" customFormat="1">
      <c r="A6" s="599"/>
      <c r="B6" s="599"/>
      <c r="C6" s="599"/>
      <c r="D6" s="599"/>
      <c r="E6" s="599"/>
      <c r="F6" s="599"/>
      <c r="G6" s="599"/>
    </row>
    <row r="7" spans="1:7" s="603" customFormat="1" ht="15" customHeight="1">
      <c r="A7" s="600" t="s">
        <v>964</v>
      </c>
      <c r="B7" s="601"/>
      <c r="C7" s="601"/>
      <c r="D7" s="602"/>
      <c r="E7" s="602"/>
      <c r="F7" s="602"/>
      <c r="G7" s="602"/>
    </row>
    <row r="8" spans="1:7" s="603" customFormat="1" ht="15" customHeight="1">
      <c r="A8" s="600" t="s">
        <v>552</v>
      </c>
      <c r="B8" s="602"/>
      <c r="C8" s="602"/>
      <c r="D8" s="602"/>
      <c r="E8" s="602"/>
      <c r="F8" s="602"/>
      <c r="G8" s="602" t="s">
        <v>662</v>
      </c>
    </row>
    <row r="9" spans="1:7" s="34" customFormat="1" ht="42" customHeight="1">
      <c r="A9" s="604" t="s">
        <v>126</v>
      </c>
      <c r="B9" s="605" t="s">
        <v>553</v>
      </c>
      <c r="C9" s="605" t="s">
        <v>554</v>
      </c>
      <c r="D9" s="605" t="s">
        <v>555</v>
      </c>
      <c r="E9" s="605" t="s">
        <v>556</v>
      </c>
      <c r="F9" s="605" t="s">
        <v>557</v>
      </c>
      <c r="G9" s="606" t="s">
        <v>117</v>
      </c>
    </row>
    <row r="10" spans="1:7" ht="24" customHeight="1">
      <c r="A10" s="607" t="s">
        <v>8</v>
      </c>
      <c r="B10" s="608" t="s">
        <v>558</v>
      </c>
      <c r="C10" s="609"/>
      <c r="D10" s="609"/>
      <c r="E10" s="609"/>
      <c r="F10" s="609"/>
      <c r="G10" s="610">
        <f t="shared" ref="G10:G14" si="0">SUM(C10:F10)</f>
        <v>0</v>
      </c>
    </row>
    <row r="11" spans="1:7" ht="24" customHeight="1">
      <c r="A11" s="611" t="s">
        <v>9</v>
      </c>
      <c r="B11" s="612" t="s">
        <v>145</v>
      </c>
      <c r="C11" s="613"/>
      <c r="D11" s="613"/>
      <c r="E11" s="613"/>
      <c r="F11" s="613"/>
      <c r="G11" s="614">
        <f t="shared" si="0"/>
        <v>0</v>
      </c>
    </row>
    <row r="12" spans="1:7" ht="24" customHeight="1">
      <c r="A12" s="611" t="s">
        <v>10</v>
      </c>
      <c r="B12" s="612" t="s">
        <v>146</v>
      </c>
      <c r="C12" s="613"/>
      <c r="D12" s="613"/>
      <c r="E12" s="613"/>
      <c r="F12" s="613"/>
      <c r="G12" s="614">
        <f t="shared" si="0"/>
        <v>0</v>
      </c>
    </row>
    <row r="13" spans="1:7" ht="24" customHeight="1">
      <c r="A13" s="611" t="s">
        <v>33</v>
      </c>
      <c r="B13" s="612" t="s">
        <v>147</v>
      </c>
      <c r="C13" s="613"/>
      <c r="D13" s="613"/>
      <c r="E13" s="613"/>
      <c r="F13" s="613"/>
      <c r="G13" s="614">
        <f t="shared" si="0"/>
        <v>0</v>
      </c>
    </row>
    <row r="14" spans="1:7" ht="24" customHeight="1">
      <c r="A14" s="611" t="s">
        <v>12</v>
      </c>
      <c r="B14" s="612" t="s">
        <v>148</v>
      </c>
      <c r="C14" s="613"/>
      <c r="D14" s="613"/>
      <c r="E14" s="613"/>
      <c r="F14" s="613"/>
      <c r="G14" s="614">
        <f t="shared" si="0"/>
        <v>0</v>
      </c>
    </row>
    <row r="15" spans="1:7" ht="24" customHeight="1">
      <c r="A15" s="615" t="s">
        <v>13</v>
      </c>
      <c r="B15" s="616" t="s">
        <v>559</v>
      </c>
      <c r="C15" s="617">
        <v>0</v>
      </c>
      <c r="D15" s="617"/>
      <c r="E15" s="617"/>
      <c r="F15" s="1083">
        <v>0</v>
      </c>
      <c r="G15" s="1085"/>
    </row>
    <row r="16" spans="1:7" s="49" customFormat="1" ht="24" customHeight="1">
      <c r="A16" s="619" t="s">
        <v>34</v>
      </c>
      <c r="B16" s="620" t="s">
        <v>117</v>
      </c>
      <c r="C16" s="621">
        <f>SUM(C10:C15)</f>
        <v>0</v>
      </c>
      <c r="D16" s="621">
        <f>SUM(D10:D15)</f>
        <v>0</v>
      </c>
      <c r="E16" s="621">
        <f>SUM(E10:E15)</f>
        <v>0</v>
      </c>
      <c r="F16" s="1084">
        <f>SUM(F10:F15)</f>
        <v>0</v>
      </c>
      <c r="G16" s="1086">
        <f>SUM(C15:F15)</f>
        <v>0</v>
      </c>
    </row>
    <row r="17" spans="1:7" s="48" customFormat="1">
      <c r="A17" s="599"/>
      <c r="B17" s="599"/>
      <c r="C17" s="599"/>
      <c r="D17" s="599"/>
      <c r="E17" s="599"/>
      <c r="F17" s="599"/>
      <c r="G17" s="599"/>
    </row>
    <row r="18" spans="1:7" s="48" customFormat="1">
      <c r="A18" s="599"/>
      <c r="B18" s="599"/>
      <c r="C18" s="599"/>
      <c r="D18" s="599"/>
      <c r="E18" s="599"/>
      <c r="F18" s="599"/>
      <c r="G18" s="599"/>
    </row>
    <row r="19" spans="1:7" s="48" customFormat="1">
      <c r="A19" s="599"/>
      <c r="B19" s="599"/>
      <c r="C19" s="599"/>
      <c r="D19" s="599"/>
      <c r="E19" s="599"/>
      <c r="F19" s="599"/>
      <c r="G19" s="599"/>
    </row>
    <row r="20" spans="1:7" s="48" customFormat="1" ht="15.75">
      <c r="A20" s="598" t="s">
        <v>957</v>
      </c>
      <c r="B20" s="599"/>
      <c r="C20" s="599"/>
      <c r="D20" s="599"/>
      <c r="E20" s="599"/>
      <c r="F20" s="599"/>
      <c r="G20" s="599"/>
    </row>
    <row r="21" spans="1:7" s="48" customFormat="1">
      <c r="A21" s="599"/>
      <c r="B21" s="599"/>
      <c r="C21" s="599"/>
      <c r="D21" s="599"/>
      <c r="E21" s="599"/>
      <c r="F21" s="599"/>
      <c r="G21" s="599"/>
    </row>
    <row r="22" spans="1:7">
      <c r="A22" s="599"/>
      <c r="B22" s="599"/>
      <c r="C22" s="599"/>
      <c r="D22" s="599"/>
      <c r="E22" s="599"/>
      <c r="F22" s="599"/>
      <c r="G22" s="599"/>
    </row>
    <row r="23" spans="1:7">
      <c r="A23" s="599"/>
      <c r="B23" s="599"/>
      <c r="C23" s="48"/>
      <c r="D23" s="48"/>
      <c r="E23" s="48"/>
      <c r="F23" s="48"/>
      <c r="G23" s="599"/>
    </row>
    <row r="24" spans="1:7" ht="13.5">
      <c r="A24" s="599"/>
      <c r="B24" s="599"/>
      <c r="C24" s="622"/>
      <c r="D24" s="623" t="s">
        <v>560</v>
      </c>
      <c r="E24" s="623"/>
      <c r="F24" s="622"/>
      <c r="G24" s="599"/>
    </row>
    <row r="25" spans="1:7" ht="13.5">
      <c r="C25" s="624"/>
      <c r="D25" s="625"/>
      <c r="E25" s="625"/>
      <c r="F25" s="624"/>
    </row>
    <row r="26" spans="1:7" ht="13.5">
      <c r="C26" s="624"/>
      <c r="D26" s="625"/>
      <c r="E26" s="625"/>
      <c r="F26" s="624"/>
    </row>
  </sheetData>
  <mergeCells count="3">
    <mergeCell ref="A1:G1"/>
    <mergeCell ref="C3:G3"/>
    <mergeCell ref="C5:F5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&amp;R12. tájékoztató tábla a .../2025 (...) önkormányzati rendelethez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dimension ref="A43"/>
  <sheetViews>
    <sheetView workbookViewId="0"/>
  </sheetViews>
  <sheetFormatPr defaultRowHeight="12.75"/>
  <sheetData>
    <row r="43" ht="10.5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"/>
  <sheetViews>
    <sheetView zoomScale="85" zoomScaleNormal="85" workbookViewId="0">
      <selection activeCell="O15" sqref="O15"/>
    </sheetView>
  </sheetViews>
  <sheetFormatPr defaultRowHeight="12.75"/>
  <cols>
    <col min="1" max="1" width="6.83203125" style="30" customWidth="1"/>
    <col min="2" max="2" width="55.1640625" style="50" customWidth="1"/>
    <col min="3" max="5" width="16.33203125" style="30" customWidth="1"/>
    <col min="6" max="6" width="55.1640625" style="30" customWidth="1"/>
    <col min="7" max="9" width="16.33203125" style="30" customWidth="1"/>
    <col min="10" max="10" width="4.83203125" style="30" customWidth="1"/>
    <col min="11" max="16384" width="9.33203125" style="30"/>
  </cols>
  <sheetData>
    <row r="1" spans="1:10" ht="39.75" customHeight="1">
      <c r="B1" s="101" t="s">
        <v>68</v>
      </c>
      <c r="C1" s="102"/>
      <c r="D1" s="102"/>
      <c r="E1" s="102"/>
      <c r="F1" s="102"/>
      <c r="G1" s="102"/>
      <c r="H1" s="102"/>
      <c r="I1" s="102"/>
      <c r="J1" s="1367" t="s">
        <v>889</v>
      </c>
    </row>
    <row r="2" spans="1:10" ht="14.25" thickBot="1">
      <c r="G2" s="103"/>
      <c r="H2" s="103"/>
      <c r="I2" s="103" t="s">
        <v>667</v>
      </c>
      <c r="J2" s="1367"/>
    </row>
    <row r="3" spans="1:10" ht="24" customHeight="1" thickBot="1">
      <c r="A3" s="349" t="s">
        <v>3</v>
      </c>
      <c r="B3" s="104" t="s">
        <v>39</v>
      </c>
      <c r="C3" s="105"/>
      <c r="D3" s="105"/>
      <c r="E3" s="105"/>
      <c r="F3" s="104" t="s">
        <v>40</v>
      </c>
      <c r="G3" s="106"/>
      <c r="H3" s="106"/>
      <c r="I3" s="106"/>
      <c r="J3" s="1367"/>
    </row>
    <row r="4" spans="1:10" s="107" customFormat="1" ht="39" customHeight="1" thickBot="1">
      <c r="A4" s="350"/>
      <c r="B4" s="51" t="s">
        <v>41</v>
      </c>
      <c r="C4" s="153" t="s">
        <v>885</v>
      </c>
      <c r="D4" s="154" t="s">
        <v>886</v>
      </c>
      <c r="E4" s="153" t="s">
        <v>887</v>
      </c>
      <c r="F4" s="51" t="s">
        <v>41</v>
      </c>
      <c r="G4" s="153" t="s">
        <v>885</v>
      </c>
      <c r="H4" s="154" t="s">
        <v>886</v>
      </c>
      <c r="I4" s="153" t="s">
        <v>887</v>
      </c>
      <c r="J4" s="1367"/>
    </row>
    <row r="5" spans="1:10" s="107" customFormat="1" ht="13.5" thickBot="1">
      <c r="A5" s="108">
        <v>1</v>
      </c>
      <c r="B5" s="109">
        <v>2</v>
      </c>
      <c r="C5" s="110">
        <v>3</v>
      </c>
      <c r="D5" s="110">
        <v>4</v>
      </c>
      <c r="E5" s="110">
        <v>5</v>
      </c>
      <c r="F5" s="109">
        <v>6</v>
      </c>
      <c r="G5" s="110">
        <v>7</v>
      </c>
      <c r="H5" s="110">
        <v>8</v>
      </c>
      <c r="I5" s="111">
        <v>9</v>
      </c>
      <c r="J5" s="1367"/>
    </row>
    <row r="6" spans="1:10" ht="12.95" customHeight="1">
      <c r="A6" s="113" t="s">
        <v>8</v>
      </c>
      <c r="B6" s="114" t="s">
        <v>431</v>
      </c>
      <c r="C6" s="90">
        <v>587975500</v>
      </c>
      <c r="D6" s="90">
        <v>288736500</v>
      </c>
      <c r="E6" s="90">
        <v>0</v>
      </c>
      <c r="F6" s="114" t="s">
        <v>29</v>
      </c>
      <c r="G6" s="90">
        <v>843623655</v>
      </c>
      <c r="H6" s="90">
        <v>523641889</v>
      </c>
      <c r="I6" s="96">
        <v>33598271</v>
      </c>
      <c r="J6" s="1367"/>
    </row>
    <row r="7" spans="1:10" ht="12.75" customHeight="1">
      <c r="A7" s="115" t="s">
        <v>9</v>
      </c>
      <c r="B7" s="116" t="s">
        <v>321</v>
      </c>
      <c r="C7" s="91">
        <v>89000000</v>
      </c>
      <c r="D7" s="91">
        <v>89000000</v>
      </c>
      <c r="E7" s="36">
        <v>26794259</v>
      </c>
      <c r="F7" s="116" t="s">
        <v>30</v>
      </c>
      <c r="G7" s="91">
        <v>426510628</v>
      </c>
      <c r="H7" s="91">
        <v>469739133</v>
      </c>
      <c r="I7" s="97">
        <v>411962565</v>
      </c>
      <c r="J7" s="1367"/>
    </row>
    <row r="8" spans="1:10" ht="12.95" customHeight="1">
      <c r="A8" s="115" t="s">
        <v>10</v>
      </c>
      <c r="B8" s="116" t="s">
        <v>432</v>
      </c>
      <c r="C8" s="90">
        <v>16000000</v>
      </c>
      <c r="D8" s="90">
        <v>8000000</v>
      </c>
      <c r="E8" s="36">
        <v>7000000</v>
      </c>
      <c r="F8" s="116" t="s">
        <v>31</v>
      </c>
      <c r="G8" s="91">
        <f>SUM(G9:G10)</f>
        <v>0</v>
      </c>
      <c r="H8" s="91">
        <f>SUM(H9:H10)</f>
        <v>0</v>
      </c>
      <c r="I8" s="97">
        <f>SUM(I9:I10)</f>
        <v>0</v>
      </c>
      <c r="J8" s="1367"/>
    </row>
    <row r="9" spans="1:10" ht="12.95" customHeight="1">
      <c r="A9" s="115" t="s">
        <v>33</v>
      </c>
      <c r="B9" s="116"/>
      <c r="C9" s="91"/>
      <c r="D9" s="91"/>
      <c r="E9" s="91"/>
      <c r="F9" s="524" t="s">
        <v>439</v>
      </c>
      <c r="G9" s="403"/>
      <c r="H9" s="403"/>
      <c r="I9" s="404"/>
      <c r="J9" s="1367"/>
    </row>
    <row r="10" spans="1:10" ht="12.75" customHeight="1">
      <c r="A10" s="115" t="s">
        <v>12</v>
      </c>
      <c r="B10" s="116"/>
      <c r="C10" s="91"/>
      <c r="D10" s="91"/>
      <c r="E10" s="91"/>
      <c r="F10" s="524" t="s">
        <v>69</v>
      </c>
      <c r="G10" s="403"/>
      <c r="H10" s="403"/>
      <c r="I10" s="404"/>
      <c r="J10" s="1367"/>
    </row>
    <row r="11" spans="1:10" ht="12.95" customHeight="1">
      <c r="A11" s="115" t="s">
        <v>13</v>
      </c>
      <c r="B11" s="116"/>
      <c r="C11" s="92"/>
      <c r="D11" s="92"/>
      <c r="E11" s="92"/>
      <c r="F11" s="529"/>
      <c r="G11" s="403"/>
      <c r="H11" s="403"/>
      <c r="I11" s="404"/>
      <c r="J11" s="1367"/>
    </row>
    <row r="12" spans="1:10" ht="12.95" customHeight="1">
      <c r="A12" s="115" t="s">
        <v>34</v>
      </c>
      <c r="B12" s="116"/>
      <c r="C12" s="91"/>
      <c r="D12" s="91"/>
      <c r="E12" s="91"/>
      <c r="F12" s="129"/>
      <c r="G12" s="91"/>
      <c r="H12" s="91"/>
      <c r="I12" s="97"/>
      <c r="J12" s="1367"/>
    </row>
    <row r="13" spans="1:10" ht="12.95" customHeight="1">
      <c r="A13" s="115" t="s">
        <v>15</v>
      </c>
      <c r="B13" s="116"/>
      <c r="C13" s="91"/>
      <c r="D13" s="91"/>
      <c r="E13" s="91"/>
      <c r="F13" s="130"/>
      <c r="G13" s="91"/>
      <c r="H13" s="91"/>
      <c r="I13" s="97"/>
      <c r="J13" s="1367"/>
    </row>
    <row r="14" spans="1:10" ht="12.95" customHeight="1">
      <c r="A14" s="115" t="s">
        <v>35</v>
      </c>
      <c r="B14" s="129"/>
      <c r="C14" s="92"/>
      <c r="D14" s="92"/>
      <c r="E14" s="92"/>
      <c r="F14" s="129"/>
      <c r="G14" s="91"/>
      <c r="H14" s="91"/>
      <c r="I14" s="97"/>
      <c r="J14" s="1367"/>
    </row>
    <row r="15" spans="1:10" ht="22.5" customHeight="1">
      <c r="A15" s="115" t="s">
        <v>16</v>
      </c>
      <c r="B15" s="116"/>
      <c r="C15" s="92"/>
      <c r="D15" s="92"/>
      <c r="E15" s="92"/>
      <c r="F15" s="129"/>
      <c r="G15" s="91"/>
      <c r="H15" s="91"/>
      <c r="I15" s="97"/>
      <c r="J15" s="1367"/>
    </row>
    <row r="16" spans="1:10" ht="12.95" customHeight="1">
      <c r="A16" s="115" t="s">
        <v>17</v>
      </c>
      <c r="B16" s="116"/>
      <c r="C16" s="93"/>
      <c r="D16" s="226"/>
      <c r="E16" s="221"/>
      <c r="F16" s="116"/>
      <c r="G16" s="91"/>
      <c r="H16" s="91"/>
      <c r="I16" s="97"/>
      <c r="J16" s="1367"/>
    </row>
    <row r="17" spans="1:10" ht="12.95" customHeight="1" thickBot="1">
      <c r="A17" s="223" t="s">
        <v>18</v>
      </c>
      <c r="B17" s="224"/>
      <c r="C17" s="218"/>
      <c r="D17" s="222"/>
      <c r="E17" s="139"/>
      <c r="F17" s="224"/>
      <c r="G17" s="217"/>
      <c r="H17" s="217"/>
      <c r="I17" s="138"/>
      <c r="J17" s="1367"/>
    </row>
    <row r="18" spans="1:10" ht="15.95" customHeight="1" thickBot="1">
      <c r="A18" s="119" t="s">
        <v>19</v>
      </c>
      <c r="B18" s="46" t="s">
        <v>70</v>
      </c>
      <c r="C18" s="225">
        <f>SUM(C6+C7+C8)</f>
        <v>692975500</v>
      </c>
      <c r="D18" s="225">
        <f>SUM(D6:D17)</f>
        <v>385736500</v>
      </c>
      <c r="E18" s="225">
        <f>SUM(E6:E17)</f>
        <v>33794259</v>
      </c>
      <c r="F18" s="46" t="s">
        <v>71</v>
      </c>
      <c r="G18" s="94">
        <f>SUM(G6:G8)</f>
        <v>1270134283</v>
      </c>
      <c r="H18" s="94">
        <f>SUM(H6:H8)</f>
        <v>993381022</v>
      </c>
      <c r="I18" s="94">
        <f>SUM(I6:I8)</f>
        <v>445560836</v>
      </c>
      <c r="J18" s="1367"/>
    </row>
    <row r="19" spans="1:10" ht="12.95" customHeight="1">
      <c r="A19" s="131" t="s">
        <v>20</v>
      </c>
      <c r="B19" s="132" t="s">
        <v>72</v>
      </c>
      <c r="C19" s="1062">
        <f>SUM(C20:C21)</f>
        <v>686524294</v>
      </c>
      <c r="D19" s="1062">
        <f>SUM(D20:D21)</f>
        <v>686524294</v>
      </c>
      <c r="E19" s="1062">
        <f>SUM(E20:E21)</f>
        <v>686524294</v>
      </c>
      <c r="F19" s="122" t="s">
        <v>437</v>
      </c>
      <c r="G19" s="214"/>
      <c r="H19" s="214"/>
      <c r="I19" s="35"/>
      <c r="J19" s="1367"/>
    </row>
    <row r="20" spans="1:10" ht="12.95" customHeight="1">
      <c r="A20" s="115" t="s">
        <v>47</v>
      </c>
      <c r="B20" s="122" t="s">
        <v>73</v>
      </c>
      <c r="C20" s="1300">
        <v>686524294</v>
      </c>
      <c r="D20" s="1300">
        <v>686524294</v>
      </c>
      <c r="E20" s="1300">
        <v>686524294</v>
      </c>
      <c r="F20" s="122" t="s">
        <v>438</v>
      </c>
      <c r="G20" s="36"/>
      <c r="H20" s="36"/>
      <c r="I20" s="37"/>
      <c r="J20" s="1367"/>
    </row>
    <row r="21" spans="1:10" ht="12.95" customHeight="1">
      <c r="A21" s="131" t="s">
        <v>48</v>
      </c>
      <c r="B21" s="122" t="s">
        <v>74</v>
      </c>
      <c r="C21" s="36"/>
      <c r="D21" s="36"/>
      <c r="E21" s="36"/>
      <c r="F21" s="122" t="s">
        <v>429</v>
      </c>
      <c r="G21" s="36"/>
      <c r="H21" s="36"/>
      <c r="I21" s="37"/>
      <c r="J21" s="1367"/>
    </row>
    <row r="22" spans="1:10" ht="12.95" customHeight="1">
      <c r="A22" s="115" t="s">
        <v>49</v>
      </c>
      <c r="B22" s="134" t="s">
        <v>75</v>
      </c>
      <c r="C22" s="403">
        <f>SUM(C23:C28)</f>
        <v>0</v>
      </c>
      <c r="D22" s="403">
        <f>SUM(D23:D28)</f>
        <v>17462500</v>
      </c>
      <c r="E22" s="403">
        <f>SUM(E23:E28)</f>
        <v>0</v>
      </c>
      <c r="F22" s="122" t="s">
        <v>430</v>
      </c>
      <c r="G22" s="36"/>
      <c r="H22" s="36"/>
      <c r="I22" s="37"/>
      <c r="J22" s="1367"/>
    </row>
    <row r="23" spans="1:10" ht="12.95" customHeight="1">
      <c r="A23" s="131" t="s">
        <v>50</v>
      </c>
      <c r="B23" s="133" t="s">
        <v>76</v>
      </c>
      <c r="C23" s="36"/>
      <c r="D23" s="36">
        <v>17462500</v>
      </c>
      <c r="E23" s="36"/>
      <c r="F23" s="121"/>
      <c r="G23" s="36"/>
      <c r="H23" s="36"/>
      <c r="I23" s="37"/>
      <c r="J23" s="351"/>
    </row>
    <row r="24" spans="1:10" ht="12.95" customHeight="1">
      <c r="A24" s="115" t="s">
        <v>51</v>
      </c>
      <c r="B24" s="133" t="s">
        <v>77</v>
      </c>
      <c r="C24" s="36"/>
      <c r="D24" s="36"/>
      <c r="E24" s="36"/>
      <c r="F24" s="122"/>
      <c r="G24" s="36"/>
      <c r="H24" s="36"/>
      <c r="I24" s="37"/>
      <c r="J24" s="351"/>
    </row>
    <row r="25" spans="1:10" ht="12.95" customHeight="1">
      <c r="A25" s="131" t="s">
        <v>52</v>
      </c>
      <c r="B25" s="122" t="s">
        <v>78</v>
      </c>
      <c r="C25" s="124"/>
      <c r="D25" s="124"/>
      <c r="E25" s="124"/>
      <c r="F25" s="135"/>
      <c r="G25" s="36"/>
      <c r="H25" s="36"/>
      <c r="I25" s="37"/>
      <c r="J25" s="351"/>
    </row>
    <row r="26" spans="1:10" ht="12.95" customHeight="1">
      <c r="A26" s="115" t="s">
        <v>53</v>
      </c>
      <c r="B26" s="114" t="s">
        <v>435</v>
      </c>
      <c r="C26" s="36"/>
      <c r="D26" s="36"/>
      <c r="E26" s="36"/>
      <c r="F26" s="135"/>
      <c r="G26" s="36"/>
      <c r="H26" s="36"/>
      <c r="I26" s="37"/>
      <c r="J26" s="351"/>
    </row>
    <row r="27" spans="1:10" ht="12.95" customHeight="1">
      <c r="A27" s="527" t="s">
        <v>54</v>
      </c>
      <c r="B27" s="523" t="s">
        <v>436</v>
      </c>
      <c r="C27" s="36"/>
      <c r="D27" s="36"/>
      <c r="E27" s="36"/>
      <c r="F27" s="128"/>
      <c r="G27" s="36"/>
      <c r="H27" s="36"/>
      <c r="I27" s="37"/>
      <c r="J27" s="351"/>
    </row>
    <row r="28" spans="1:10" ht="12.95" customHeight="1">
      <c r="A28" s="522" t="s">
        <v>56</v>
      </c>
      <c r="B28" s="133" t="s">
        <v>349</v>
      </c>
      <c r="C28" s="36"/>
      <c r="D28" s="36"/>
      <c r="E28" s="36"/>
      <c r="F28" s="45"/>
      <c r="G28" s="36"/>
      <c r="H28" s="36"/>
      <c r="I28" s="37"/>
      <c r="J28" s="351"/>
    </row>
    <row r="29" spans="1:10" ht="12.95" customHeight="1">
      <c r="A29" s="527" t="s">
        <v>58</v>
      </c>
      <c r="B29" s="528"/>
      <c r="C29" s="36"/>
      <c r="D29" s="36"/>
      <c r="E29" s="36"/>
      <c r="F29" s="26"/>
      <c r="G29" s="36"/>
      <c r="H29" s="36"/>
      <c r="I29" s="37"/>
      <c r="J29" s="351"/>
    </row>
    <row r="30" spans="1:10" ht="12.95" customHeight="1" thickBot="1">
      <c r="A30" s="115" t="s">
        <v>59</v>
      </c>
      <c r="C30" s="36"/>
      <c r="D30" s="36"/>
      <c r="E30" s="36"/>
      <c r="F30" s="45"/>
      <c r="G30" s="36"/>
      <c r="H30" s="36"/>
      <c r="I30" s="37"/>
      <c r="J30" s="351"/>
    </row>
    <row r="31" spans="1:10" ht="21.75" customHeight="1" thickBot="1">
      <c r="A31" s="119" t="s">
        <v>62</v>
      </c>
      <c r="B31" s="46" t="s">
        <v>79</v>
      </c>
      <c r="C31" s="94">
        <f>+C19+C22</f>
        <v>686524294</v>
      </c>
      <c r="D31" s="94">
        <f>+D19+D22</f>
        <v>703986794</v>
      </c>
      <c r="E31" s="94">
        <f>+E19+E22</f>
        <v>686524294</v>
      </c>
      <c r="F31" s="46" t="s">
        <v>80</v>
      </c>
      <c r="G31" s="94">
        <f>SUM(G19:G30)</f>
        <v>0</v>
      </c>
      <c r="H31" s="94">
        <f>SUM(H19:H30)</f>
        <v>0</v>
      </c>
      <c r="I31" s="99">
        <f>SUM(I19:I30)</f>
        <v>0</v>
      </c>
      <c r="J31" s="351"/>
    </row>
    <row r="32" spans="1:10" ht="18" customHeight="1" thickBot="1">
      <c r="A32" s="119" t="s">
        <v>65</v>
      </c>
      <c r="B32" s="125" t="s">
        <v>81</v>
      </c>
      <c r="C32" s="94">
        <f>+C18+C31</f>
        <v>1379499794</v>
      </c>
      <c r="D32" s="94">
        <f>+D18+D31</f>
        <v>1089723294</v>
      </c>
      <c r="E32" s="94">
        <f>+E18+E31</f>
        <v>720318553</v>
      </c>
      <c r="F32" s="125" t="s">
        <v>82</v>
      </c>
      <c r="G32" s="94">
        <f>+G18+G31</f>
        <v>1270134283</v>
      </c>
      <c r="H32" s="94">
        <f>+H18+H31</f>
        <v>993381022</v>
      </c>
      <c r="I32" s="99">
        <f>+I18+I31</f>
        <v>445560836</v>
      </c>
      <c r="J32" s="351"/>
    </row>
    <row r="33" spans="1:10" ht="13.5" thickBot="1">
      <c r="A33" s="119" t="s">
        <v>83</v>
      </c>
      <c r="B33" s="126" t="s">
        <v>84</v>
      </c>
      <c r="C33" s="212">
        <f>+C32</f>
        <v>1379499794</v>
      </c>
      <c r="D33" s="212">
        <f>+D32</f>
        <v>1089723294</v>
      </c>
      <c r="E33" s="212">
        <f>+E32</f>
        <v>720318553</v>
      </c>
      <c r="F33" s="126" t="s">
        <v>85</v>
      </c>
      <c r="G33" s="212">
        <f>+G32</f>
        <v>1270134283</v>
      </c>
      <c r="H33" s="212">
        <f>+H32</f>
        <v>993381022</v>
      </c>
      <c r="I33" s="213">
        <f>+I32</f>
        <v>445560836</v>
      </c>
      <c r="J33" s="351"/>
    </row>
    <row r="34" spans="1:10" ht="13.5" thickBot="1">
      <c r="A34" s="119" t="s">
        <v>86</v>
      </c>
      <c r="B34" s="126" t="s">
        <v>63</v>
      </c>
      <c r="C34" s="212">
        <f>IF(C18-G18&lt;0,G18-C18,"-")</f>
        <v>577158783</v>
      </c>
      <c r="D34" s="212">
        <f>IF(D18-H18&lt;0,H18-D18,"-")</f>
        <v>607644522</v>
      </c>
      <c r="E34" s="127">
        <f>IF(E18-I18&lt;0,I18-E18,"-")</f>
        <v>411766577</v>
      </c>
      <c r="F34" s="126" t="s">
        <v>64</v>
      </c>
      <c r="G34" s="212" t="str">
        <f>IF(C18-G18&gt;0,C18-G18,"-")</f>
        <v>-</v>
      </c>
      <c r="H34" s="212" t="str">
        <f>IF(D18-H18&gt;0,D18-H18,"-")</f>
        <v>-</v>
      </c>
      <c r="I34" s="213" t="str">
        <f>IF(E18-I18&gt;0,E18-I18,"-")</f>
        <v>-</v>
      </c>
      <c r="J34" s="351"/>
    </row>
    <row r="35" spans="1:10" ht="13.5" thickBot="1">
      <c r="A35" s="119" t="s">
        <v>87</v>
      </c>
      <c r="B35" s="126" t="s">
        <v>66</v>
      </c>
      <c r="C35" s="212" t="str">
        <f>IF(C18+C19-G32&lt;0,G32-(C18+C19),"-")</f>
        <v>-</v>
      </c>
      <c r="D35" s="212" t="str">
        <f>IF(D18+D19-H32&lt;0,H32-(D18+D19),"-")</f>
        <v>-</v>
      </c>
      <c r="E35" s="127" t="str">
        <f>IF(E18+E19-I32&lt;0,I32-(E18+E19),"-")</f>
        <v>-</v>
      </c>
      <c r="F35" s="126" t="s">
        <v>67</v>
      </c>
      <c r="G35" s="212">
        <f>IF(C18+C19-G32&gt;0,C18+C19-G32,"-")</f>
        <v>109365511</v>
      </c>
      <c r="H35" s="212">
        <f>IF(D18+D19-H32&gt;0,D18+D19-H32,"-")</f>
        <v>78879772</v>
      </c>
      <c r="I35" s="213">
        <f>IF(E18+E19-I32&gt;0,E18+E19-I32,"-")</f>
        <v>274757717</v>
      </c>
      <c r="J35" s="351"/>
    </row>
  </sheetData>
  <mergeCells count="1">
    <mergeCell ref="J1:J2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I21" sqref="I21"/>
    </sheetView>
  </sheetViews>
  <sheetFormatPr defaultRowHeight="12.75"/>
  <cols>
    <col min="1" max="1" width="40.1640625" style="24" customWidth="1"/>
    <col min="2" max="2" width="15.6640625" style="23" customWidth="1"/>
    <col min="3" max="3" width="13.33203125" style="23" customWidth="1"/>
    <col min="4" max="7" width="15.6640625" style="23" customWidth="1"/>
    <col min="8" max="8" width="13.83203125" style="23" customWidth="1"/>
    <col min="9" max="9" width="11" style="23" bestFit="1" customWidth="1"/>
    <col min="10" max="16384" width="9.33203125" style="23"/>
  </cols>
  <sheetData>
    <row r="1" spans="1:7" ht="18" customHeight="1">
      <c r="A1" s="353" t="s">
        <v>88</v>
      </c>
      <c r="B1" s="353"/>
      <c r="C1" s="353"/>
      <c r="D1" s="353"/>
      <c r="E1" s="353"/>
      <c r="F1" s="353"/>
      <c r="G1" s="353"/>
    </row>
    <row r="2" spans="1:7" ht="22.5" customHeight="1" thickBot="1">
      <c r="A2" s="50"/>
      <c r="B2" s="30"/>
      <c r="C2" s="30"/>
      <c r="D2" s="30"/>
      <c r="E2" s="30"/>
      <c r="F2" s="352" t="s">
        <v>667</v>
      </c>
      <c r="G2" s="352"/>
    </row>
    <row r="3" spans="1:7" s="25" customFormat="1" ht="50.25" customHeight="1" thickBot="1">
      <c r="A3" s="51" t="s">
        <v>89</v>
      </c>
      <c r="B3" s="52" t="s">
        <v>90</v>
      </c>
      <c r="C3" s="52" t="s">
        <v>91</v>
      </c>
      <c r="D3" s="52" t="s">
        <v>927</v>
      </c>
      <c r="E3" s="52" t="s">
        <v>928</v>
      </c>
      <c r="F3" s="216" t="s">
        <v>929</v>
      </c>
      <c r="G3" s="215" t="s">
        <v>930</v>
      </c>
    </row>
    <row r="4" spans="1:7" s="30" customFormat="1" ht="12" customHeight="1" thickBot="1">
      <c r="A4" s="902">
        <v>1</v>
      </c>
      <c r="B4" s="239">
        <v>2</v>
      </c>
      <c r="C4" s="239">
        <v>3</v>
      </c>
      <c r="D4" s="239">
        <v>4</v>
      </c>
      <c r="E4" s="239">
        <v>5</v>
      </c>
      <c r="F4" s="708">
        <v>6</v>
      </c>
      <c r="G4" s="29" t="s">
        <v>92</v>
      </c>
    </row>
    <row r="5" spans="1:7" ht="15.95" customHeight="1">
      <c r="A5" s="1063" t="s">
        <v>852</v>
      </c>
      <c r="B5" s="1067">
        <v>190500000</v>
      </c>
      <c r="C5" s="1036" t="s">
        <v>918</v>
      </c>
      <c r="D5" s="1067"/>
      <c r="E5" s="1316">
        <v>190500000</v>
      </c>
      <c r="F5" s="155">
        <v>0</v>
      </c>
      <c r="G5" s="156"/>
    </row>
    <row r="6" spans="1:7" ht="15.95" customHeight="1">
      <c r="A6" s="1065" t="s">
        <v>835</v>
      </c>
      <c r="B6" s="1067">
        <v>200300001</v>
      </c>
      <c r="C6" s="1036" t="s">
        <v>918</v>
      </c>
      <c r="D6" s="1067"/>
      <c r="E6" s="1317">
        <v>189890774</v>
      </c>
      <c r="F6" s="155"/>
      <c r="G6" s="156"/>
    </row>
    <row r="7" spans="1:7" ht="15.95" customHeight="1">
      <c r="A7" s="1318" t="s">
        <v>919</v>
      </c>
      <c r="B7" s="1068">
        <v>90740000</v>
      </c>
      <c r="C7" s="1036" t="s">
        <v>918</v>
      </c>
      <c r="D7" s="1068"/>
      <c r="E7" s="1317">
        <v>56200000</v>
      </c>
      <c r="F7" s="155"/>
      <c r="G7" s="156"/>
    </row>
    <row r="8" spans="1:7" ht="15.95" customHeight="1">
      <c r="A8" s="1318" t="s">
        <v>920</v>
      </c>
      <c r="B8" s="1068">
        <v>41000000</v>
      </c>
      <c r="C8" s="1036" t="s">
        <v>918</v>
      </c>
      <c r="D8" s="1068"/>
      <c r="E8" s="1068">
        <v>41000000</v>
      </c>
      <c r="F8" s="155"/>
      <c r="G8" s="156"/>
    </row>
    <row r="9" spans="1:7" ht="15.95" customHeight="1">
      <c r="A9" s="1066" t="s">
        <v>836</v>
      </c>
      <c r="B9" s="1069">
        <v>3000000</v>
      </c>
      <c r="C9" s="1036" t="s">
        <v>918</v>
      </c>
      <c r="D9" s="646"/>
      <c r="E9" s="1069">
        <v>3000000</v>
      </c>
      <c r="F9" s="646">
        <v>1093084</v>
      </c>
      <c r="G9" s="1002"/>
    </row>
    <row r="10" spans="1:7" ht="15.95" customHeight="1">
      <c r="A10" s="1066" t="s">
        <v>837</v>
      </c>
      <c r="B10" s="1069">
        <v>200000</v>
      </c>
      <c r="C10" s="1036" t="s">
        <v>918</v>
      </c>
      <c r="D10" s="1051"/>
      <c r="E10" s="1069">
        <v>200000</v>
      </c>
      <c r="F10" s="1051"/>
      <c r="G10" s="1082"/>
    </row>
    <row r="11" spans="1:7" ht="15.95" customHeight="1">
      <c r="A11" s="1319" t="s">
        <v>921</v>
      </c>
      <c r="B11" s="1069">
        <v>1314931</v>
      </c>
      <c r="C11" s="1036" t="s">
        <v>918</v>
      </c>
      <c r="D11" s="1051"/>
      <c r="E11" s="1069">
        <v>1314931</v>
      </c>
      <c r="F11" s="646">
        <v>1314931</v>
      </c>
      <c r="G11" s="1082"/>
    </row>
    <row r="12" spans="1:7" ht="15.95" customHeight="1">
      <c r="A12" s="1319" t="s">
        <v>922</v>
      </c>
      <c r="B12" s="1069">
        <v>13205282</v>
      </c>
      <c r="C12" s="1036" t="s">
        <v>918</v>
      </c>
      <c r="D12" s="1051"/>
      <c r="E12" s="1069">
        <v>13205282</v>
      </c>
      <c r="F12" s="646">
        <v>13014626</v>
      </c>
      <c r="G12" s="156"/>
    </row>
    <row r="13" spans="1:7" ht="15.95" customHeight="1">
      <c r="A13" s="1319" t="s">
        <v>923</v>
      </c>
      <c r="B13" s="1069">
        <v>754000</v>
      </c>
      <c r="C13" s="1036" t="s">
        <v>918</v>
      </c>
      <c r="D13" s="1051"/>
      <c r="E13" s="1069">
        <v>754000</v>
      </c>
      <c r="F13" s="646">
        <v>301018</v>
      </c>
      <c r="G13" s="156"/>
    </row>
    <row r="14" spans="1:7" ht="15.95" customHeight="1">
      <c r="A14" s="1319" t="s">
        <v>924</v>
      </c>
      <c r="B14" s="1069">
        <v>150000</v>
      </c>
      <c r="C14" s="1036" t="s">
        <v>918</v>
      </c>
      <c r="D14" s="1051"/>
      <c r="E14" s="1069">
        <v>150000</v>
      </c>
      <c r="F14" s="646"/>
      <c r="G14" s="156"/>
    </row>
    <row r="15" spans="1:7" ht="15.95" customHeight="1">
      <c r="A15" s="1319" t="s">
        <v>925</v>
      </c>
      <c r="B15" s="1069">
        <v>400000</v>
      </c>
      <c r="C15" s="1036" t="s">
        <v>918</v>
      </c>
      <c r="D15" s="1051"/>
      <c r="E15" s="1069">
        <v>400000</v>
      </c>
      <c r="F15" s="646"/>
      <c r="G15" s="156"/>
    </row>
    <row r="16" spans="1:7" ht="15.95" customHeight="1">
      <c r="A16" s="1319" t="s">
        <v>948</v>
      </c>
      <c r="B16" s="1069"/>
      <c r="C16" s="1036"/>
      <c r="D16" s="1051"/>
      <c r="E16" s="1069"/>
      <c r="F16" s="646">
        <v>300000</v>
      </c>
      <c r="G16" s="156"/>
    </row>
    <row r="17" spans="1:7" ht="15.95" customHeight="1">
      <c r="A17" s="1319" t="s">
        <v>949</v>
      </c>
      <c r="B17" s="1069"/>
      <c r="C17" s="1036"/>
      <c r="D17" s="1051"/>
      <c r="E17" s="1069"/>
      <c r="F17" s="646">
        <v>112112</v>
      </c>
      <c r="G17" s="156"/>
    </row>
    <row r="18" spans="1:7" ht="15.95" customHeight="1" thickBot="1">
      <c r="A18" s="1319" t="s">
        <v>926</v>
      </c>
      <c r="B18" s="1069">
        <v>17462500</v>
      </c>
      <c r="C18" s="1036" t="s">
        <v>918</v>
      </c>
      <c r="D18" s="1052"/>
      <c r="E18" s="1069">
        <v>17462500</v>
      </c>
      <c r="F18" s="646">
        <v>17462500</v>
      </c>
      <c r="G18" s="156"/>
    </row>
    <row r="19" spans="1:7" s="834" customFormat="1" ht="13.5" thickBot="1">
      <c r="A19" s="903" t="s">
        <v>117</v>
      </c>
      <c r="B19" s="904">
        <f>SUM(B5:B18)</f>
        <v>559026714</v>
      </c>
      <c r="C19" s="905"/>
      <c r="D19" s="904">
        <f>SUM(C5:C18)</f>
        <v>0</v>
      </c>
      <c r="E19" s="904">
        <f>SUM(E5:E18)</f>
        <v>514077487</v>
      </c>
      <c r="F19" s="904">
        <f>SUM(F5:F18)</f>
        <v>33598271</v>
      </c>
      <c r="G19" s="963">
        <f>SUM(G5:G18)</f>
        <v>0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72" orientation="landscape" verticalDpi="300" r:id="rId1"/>
  <headerFooter alignWithMargins="0">
    <oddHeader>&amp;R&amp;"Times New Roman CE,Félkövér dőlt"&amp;11 3. melléklet a ../2024. (.....) önkormányzati rendelethez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J10" sqref="J10"/>
    </sheetView>
  </sheetViews>
  <sheetFormatPr defaultRowHeight="15.75"/>
  <cols>
    <col min="1" max="1" width="56.83203125" style="1081" customWidth="1"/>
    <col min="2" max="4" width="15.83203125" style="1076" customWidth="1"/>
    <col min="5" max="5" width="19.1640625" style="1076" customWidth="1"/>
    <col min="6" max="7" width="15.83203125" style="1076" customWidth="1"/>
    <col min="8" max="8" width="12.83203125" style="1076" customWidth="1"/>
    <col min="9" max="9" width="13.83203125" style="1076" customWidth="1"/>
    <col min="10" max="16384" width="9.33203125" style="1076"/>
  </cols>
  <sheetData>
    <row r="1" spans="1:7" ht="24.75" customHeight="1">
      <c r="A1" s="353" t="s">
        <v>93</v>
      </c>
      <c r="B1" s="353"/>
      <c r="C1" s="353"/>
      <c r="D1" s="353"/>
      <c r="E1" s="353"/>
      <c r="F1" s="353"/>
      <c r="G1" s="353"/>
    </row>
    <row r="2" spans="1:7" ht="23.25" customHeight="1">
      <c r="A2" s="1077"/>
      <c r="B2" s="1078"/>
      <c r="C2" s="1078"/>
      <c r="D2" s="1078"/>
      <c r="E2" s="1078"/>
      <c r="F2" s="1332" t="s">
        <v>667</v>
      </c>
      <c r="G2" s="1332"/>
    </row>
    <row r="3" spans="1:7" s="1079" customFormat="1" ht="48.75" customHeight="1">
      <c r="A3" s="1333" t="s">
        <v>94</v>
      </c>
      <c r="B3" s="1333" t="s">
        <v>90</v>
      </c>
      <c r="C3" s="1333" t="s">
        <v>91</v>
      </c>
      <c r="D3" s="1333" t="s">
        <v>927</v>
      </c>
      <c r="E3" s="1333" t="s">
        <v>928</v>
      </c>
      <c r="F3" s="1334" t="s">
        <v>929</v>
      </c>
      <c r="G3" s="1333" t="s">
        <v>930</v>
      </c>
    </row>
    <row r="4" spans="1:7" s="1078" customFormat="1" ht="15" customHeight="1">
      <c r="A4" s="1333">
        <v>1</v>
      </c>
      <c r="B4" s="1333">
        <v>2</v>
      </c>
      <c r="C4" s="1333">
        <v>3</v>
      </c>
      <c r="D4" s="1333">
        <v>4</v>
      </c>
      <c r="E4" s="1333">
        <v>5</v>
      </c>
      <c r="F4" s="1333">
        <v>6</v>
      </c>
      <c r="G4" s="1333" t="s">
        <v>92</v>
      </c>
    </row>
    <row r="5" spans="1:7" ht="15.95" customHeight="1">
      <c r="A5" s="1063" t="s">
        <v>851</v>
      </c>
      <c r="B5" s="1067">
        <v>356300000</v>
      </c>
      <c r="C5" s="1320" t="s">
        <v>853</v>
      </c>
      <c r="D5" s="1321">
        <v>12954000</v>
      </c>
      <c r="E5" s="1316">
        <v>324033000</v>
      </c>
      <c r="F5" s="1321">
        <v>290874145</v>
      </c>
      <c r="G5" s="1335">
        <f>D5+F5</f>
        <v>303828145</v>
      </c>
    </row>
    <row r="6" spans="1:7" ht="15.95" customHeight="1">
      <c r="A6" s="1336" t="s">
        <v>931</v>
      </c>
      <c r="B6" s="1067">
        <v>134229767</v>
      </c>
      <c r="C6" s="1320" t="s">
        <v>853</v>
      </c>
      <c r="D6" s="1321">
        <v>6385240</v>
      </c>
      <c r="E6" s="1316">
        <v>118379000</v>
      </c>
      <c r="F6" s="1321">
        <v>103191622</v>
      </c>
      <c r="G6" s="1335">
        <f>D6+F6</f>
        <v>109576862</v>
      </c>
    </row>
    <row r="7" spans="1:7" ht="15.95" customHeight="1">
      <c r="A7" s="1063" t="s">
        <v>932</v>
      </c>
      <c r="B7" s="1067">
        <v>3000000</v>
      </c>
      <c r="C7" s="1320" t="s">
        <v>918</v>
      </c>
      <c r="D7" s="1322"/>
      <c r="E7" s="1067">
        <v>2715000</v>
      </c>
      <c r="F7" s="1337">
        <v>0</v>
      </c>
      <c r="G7" s="1335"/>
    </row>
    <row r="8" spans="1:7" ht="15.95" customHeight="1">
      <c r="A8" s="1064" t="s">
        <v>834</v>
      </c>
      <c r="B8" s="1067">
        <v>26176535</v>
      </c>
      <c r="C8" s="1320" t="s">
        <v>918</v>
      </c>
      <c r="D8" s="1322"/>
      <c r="E8" s="1067">
        <v>24612133</v>
      </c>
      <c r="F8" s="1337">
        <v>2083286</v>
      </c>
      <c r="G8" s="1335">
        <v>2083286</v>
      </c>
    </row>
    <row r="9" spans="1:7" ht="15.95" customHeight="1">
      <c r="A9" s="1064" t="s">
        <v>965</v>
      </c>
      <c r="B9" s="1067"/>
      <c r="C9" s="1320"/>
      <c r="D9" s="1322"/>
      <c r="E9" s="1067"/>
      <c r="F9" s="1337">
        <v>3937000</v>
      </c>
      <c r="G9" s="1335">
        <v>3937000</v>
      </c>
    </row>
    <row r="10" spans="1:7" ht="15.95" customHeight="1">
      <c r="A10" s="1064" t="s">
        <v>944</v>
      </c>
      <c r="B10" s="1067"/>
      <c r="C10" s="1320"/>
      <c r="D10" s="1322"/>
      <c r="E10" s="1067"/>
      <c r="F10" s="1337">
        <v>684149</v>
      </c>
      <c r="G10" s="1335">
        <v>684149</v>
      </c>
    </row>
    <row r="11" spans="1:7" ht="15.95" customHeight="1">
      <c r="A11" s="1064" t="s">
        <v>945</v>
      </c>
      <c r="B11" s="1067"/>
      <c r="C11" s="1320"/>
      <c r="D11" s="1322"/>
      <c r="E11" s="1067"/>
      <c r="F11" s="1337">
        <v>8636000</v>
      </c>
      <c r="G11" s="1335">
        <v>8636000</v>
      </c>
    </row>
    <row r="12" spans="1:7" ht="15.95" customHeight="1">
      <c r="A12" s="1064" t="s">
        <v>947</v>
      </c>
      <c r="B12" s="1067"/>
      <c r="C12" s="1320"/>
      <c r="D12" s="1322"/>
      <c r="E12" s="1067"/>
      <c r="F12" s="1337">
        <v>424180</v>
      </c>
      <c r="G12" s="1335">
        <v>424180</v>
      </c>
    </row>
    <row r="13" spans="1:7" ht="15.95" customHeight="1">
      <c r="A13" s="1064" t="s">
        <v>946</v>
      </c>
      <c r="B13" s="1067"/>
      <c r="C13" s="1320"/>
      <c r="D13" s="1322"/>
      <c r="E13" s="1067"/>
      <c r="F13" s="1337">
        <v>2132183</v>
      </c>
      <c r="G13" s="1335">
        <v>2132183</v>
      </c>
    </row>
    <row r="14" spans="1:7" s="1080" customFormat="1">
      <c r="A14" s="1330" t="s">
        <v>117</v>
      </c>
      <c r="B14" s="1338">
        <f>SUM(B5:B8)</f>
        <v>519706302</v>
      </c>
      <c r="C14" s="1338"/>
      <c r="D14" s="1338">
        <f>SUM(D5:D8)</f>
        <v>19339240</v>
      </c>
      <c r="E14" s="1338">
        <f>SUM(E5:E8)</f>
        <v>469739133</v>
      </c>
      <c r="F14" s="1338">
        <f>SUM(F5:F13)</f>
        <v>411962565</v>
      </c>
      <c r="G14" s="1338">
        <f>SUM(G5:G8)</f>
        <v>415488293</v>
      </c>
    </row>
    <row r="17" spans="7:7">
      <c r="G17" s="1076">
        <v>0</v>
      </c>
    </row>
  </sheetData>
  <printOptions horizontalCentered="1"/>
  <pageMargins left="0.78740157480314965" right="0.78740157480314965" top="0.98425196850393704" bottom="0.98425196850393704" header="0.78740157480314965" footer="0.78740157480314965"/>
  <pageSetup paperSize="9" scale="94" orientation="landscape" horizontalDpi="300" verticalDpi="300" r:id="rId1"/>
  <headerFooter alignWithMargins="0">
    <oddHeader>&amp;R&amp;"Times New Roman CE,Félkövér dőlt"&amp;12 4. melléklet a .../2025. (.....)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P48"/>
  <sheetViews>
    <sheetView workbookViewId="0">
      <selection activeCell="O11" sqref="O11"/>
    </sheetView>
  </sheetViews>
  <sheetFormatPr defaultRowHeight="12.75"/>
  <cols>
    <col min="1" max="1" width="30" style="27" customWidth="1"/>
    <col min="2" max="10" width="12.6640625" style="27" bestFit="1" customWidth="1"/>
    <col min="11" max="11" width="12.6640625" style="27" customWidth="1"/>
    <col min="12" max="12" width="12.6640625" style="27" bestFit="1" customWidth="1"/>
    <col min="13" max="13" width="10" style="27" customWidth="1"/>
    <col min="14" max="15" width="11.1640625" style="27" bestFit="1" customWidth="1"/>
    <col min="16" max="16" width="10.1640625" style="27" bestFit="1" customWidth="1"/>
    <col min="17" max="16384" width="9.33203125" style="27"/>
  </cols>
  <sheetData>
    <row r="2" spans="1:16" ht="31.5" customHeight="1">
      <c r="A2" s="357" t="s">
        <v>95</v>
      </c>
      <c r="B2" s="1372" t="s">
        <v>875</v>
      </c>
      <c r="C2" s="1372"/>
      <c r="D2" s="1372"/>
      <c r="E2" s="1372"/>
      <c r="F2" s="1372"/>
      <c r="G2" s="1372"/>
      <c r="H2" s="1372"/>
      <c r="I2" s="1372"/>
      <c r="J2" s="1372"/>
      <c r="K2" s="1372"/>
      <c r="L2" s="1372"/>
      <c r="M2" s="358"/>
    </row>
    <row r="3" spans="1:16" ht="15.75" thickBo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56" t="s">
        <v>667</v>
      </c>
      <c r="M3" s="356"/>
    </row>
    <row r="4" spans="1:16" ht="13.5" thickBot="1">
      <c r="A4" s="369" t="s">
        <v>96</v>
      </c>
      <c r="B4" s="360" t="s">
        <v>97</v>
      </c>
      <c r="C4" s="360"/>
      <c r="D4" s="360"/>
      <c r="E4" s="360"/>
      <c r="F4" s="360"/>
      <c r="G4" s="360"/>
      <c r="H4" s="360"/>
      <c r="I4" s="360"/>
      <c r="J4" s="1373" t="s">
        <v>7</v>
      </c>
      <c r="K4" s="1374"/>
      <c r="L4" s="1374"/>
      <c r="M4" s="1375"/>
    </row>
    <row r="5" spans="1:16" ht="15" customHeight="1" thickBot="1">
      <c r="A5" s="370"/>
      <c r="B5" s="372" t="s">
        <v>98</v>
      </c>
      <c r="C5" s="359" t="s">
        <v>99</v>
      </c>
      <c r="D5" s="368" t="s">
        <v>100</v>
      </c>
      <c r="E5" s="368"/>
      <c r="F5" s="368"/>
      <c r="G5" s="368"/>
      <c r="H5" s="368"/>
      <c r="I5" s="368"/>
      <c r="J5" s="1376"/>
      <c r="K5" s="1377"/>
      <c r="L5" s="1377"/>
      <c r="M5" s="1378"/>
    </row>
    <row r="6" spans="1:16" ht="13.5" thickBot="1">
      <c r="A6" s="370"/>
      <c r="B6" s="372"/>
      <c r="C6" s="359"/>
      <c r="D6" s="158" t="s">
        <v>98</v>
      </c>
      <c r="E6" s="158" t="s">
        <v>99</v>
      </c>
      <c r="F6" s="158" t="s">
        <v>98</v>
      </c>
      <c r="G6" s="158" t="s">
        <v>99</v>
      </c>
      <c r="H6" s="158" t="s">
        <v>98</v>
      </c>
      <c r="I6" s="158" t="s">
        <v>99</v>
      </c>
      <c r="J6" s="1379"/>
      <c r="K6" s="1380"/>
      <c r="L6" s="1380"/>
      <c r="M6" s="1381"/>
    </row>
    <row r="7" spans="1:16" ht="42.75" thickBot="1">
      <c r="A7" s="371"/>
      <c r="B7" s="1368" t="s">
        <v>101</v>
      </c>
      <c r="C7" s="1369"/>
      <c r="D7" s="1368" t="s">
        <v>913</v>
      </c>
      <c r="E7" s="1369"/>
      <c r="F7" s="1368" t="s">
        <v>914</v>
      </c>
      <c r="G7" s="1369"/>
      <c r="H7" s="1370" t="s">
        <v>915</v>
      </c>
      <c r="I7" s="1371"/>
      <c r="J7" s="157" t="s">
        <v>913</v>
      </c>
      <c r="K7" s="158" t="s">
        <v>914</v>
      </c>
      <c r="L7" s="157" t="s">
        <v>102</v>
      </c>
      <c r="M7" s="158" t="s">
        <v>916</v>
      </c>
    </row>
    <row r="8" spans="1:16" ht="13.5" thickBot="1">
      <c r="A8" s="159">
        <v>1</v>
      </c>
      <c r="B8" s="157">
        <v>2</v>
      </c>
      <c r="C8" s="157">
        <v>3</v>
      </c>
      <c r="D8" s="160">
        <v>4</v>
      </c>
      <c r="E8" s="158">
        <v>5</v>
      </c>
      <c r="F8" s="158">
        <v>6</v>
      </c>
      <c r="G8" s="158">
        <v>7</v>
      </c>
      <c r="H8" s="157">
        <v>8</v>
      </c>
      <c r="I8" s="160">
        <v>9</v>
      </c>
      <c r="J8" s="160">
        <v>10</v>
      </c>
      <c r="K8" s="160">
        <v>11</v>
      </c>
      <c r="L8" s="160" t="s">
        <v>103</v>
      </c>
      <c r="M8" s="161" t="s">
        <v>104</v>
      </c>
    </row>
    <row r="9" spans="1:16">
      <c r="A9" s="162" t="s">
        <v>105</v>
      </c>
      <c r="B9" s="163"/>
      <c r="C9" s="170"/>
      <c r="D9" s="182"/>
      <c r="E9" s="182"/>
      <c r="F9" s="182"/>
      <c r="G9" s="182"/>
      <c r="H9" s="182"/>
      <c r="I9" s="182"/>
      <c r="J9" s="182"/>
      <c r="K9" s="182"/>
      <c r="L9" s="164">
        <f t="shared" ref="L9:L14" si="0">+J9+K9</f>
        <v>0</v>
      </c>
      <c r="M9" s="197" t="str">
        <f t="shared" ref="M9:M15" si="1">IF((C9&lt;&gt;0),ROUND((L9/C9)*100,1),"")</f>
        <v/>
      </c>
    </row>
    <row r="10" spans="1:16">
      <c r="A10" s="165" t="s">
        <v>106</v>
      </c>
      <c r="B10" s="166"/>
      <c r="C10" s="166"/>
      <c r="D10" s="167"/>
      <c r="E10" s="167"/>
      <c r="F10" s="167"/>
      <c r="G10" s="167"/>
      <c r="H10" s="167"/>
      <c r="I10" s="167"/>
      <c r="J10" s="1037"/>
      <c r="K10" s="1037"/>
      <c r="L10" s="168">
        <f t="shared" si="0"/>
        <v>0</v>
      </c>
      <c r="M10" s="198" t="str">
        <f t="shared" si="1"/>
        <v/>
      </c>
    </row>
    <row r="11" spans="1:16">
      <c r="A11" s="169" t="s">
        <v>647</v>
      </c>
      <c r="B11" s="185">
        <v>133000000</v>
      </c>
      <c r="C11" s="185">
        <v>133000000</v>
      </c>
      <c r="D11" s="185"/>
      <c r="E11" s="185">
        <v>132999999</v>
      </c>
      <c r="F11" s="185"/>
      <c r="G11" s="185"/>
      <c r="H11" s="185"/>
      <c r="I11" s="185"/>
      <c r="J11" s="185">
        <v>133000000</v>
      </c>
      <c r="K11" s="185">
        <v>0</v>
      </c>
      <c r="L11" s="168">
        <f t="shared" si="0"/>
        <v>133000000</v>
      </c>
      <c r="M11" s="198">
        <f t="shared" si="1"/>
        <v>100</v>
      </c>
    </row>
    <row r="12" spans="1:16">
      <c r="A12" s="169" t="s">
        <v>107</v>
      </c>
      <c r="B12" s="170"/>
      <c r="C12" s="185"/>
      <c r="D12" s="185"/>
      <c r="E12" s="185"/>
      <c r="F12" s="185"/>
      <c r="G12" s="185"/>
      <c r="H12" s="185"/>
      <c r="I12" s="185"/>
      <c r="J12" s="1038"/>
      <c r="K12" s="1038"/>
      <c r="L12" s="168">
        <f t="shared" si="0"/>
        <v>0</v>
      </c>
      <c r="M12" s="198" t="str">
        <f t="shared" si="1"/>
        <v/>
      </c>
    </row>
    <row r="13" spans="1:16">
      <c r="A13" s="169" t="s">
        <v>108</v>
      </c>
      <c r="B13" s="170">
        <v>2000001</v>
      </c>
      <c r="C13" s="185">
        <v>2000001</v>
      </c>
      <c r="D13" s="185"/>
      <c r="E13" s="185">
        <v>2000001</v>
      </c>
      <c r="F13" s="185"/>
      <c r="G13" s="185"/>
      <c r="H13" s="185"/>
      <c r="I13" s="185"/>
      <c r="J13" s="1038"/>
      <c r="K13" s="1038"/>
      <c r="L13" s="168">
        <f t="shared" si="0"/>
        <v>0</v>
      </c>
      <c r="M13" s="198">
        <f t="shared" si="1"/>
        <v>0</v>
      </c>
    </row>
    <row r="14" spans="1:16" ht="15" customHeight="1" thickBot="1">
      <c r="A14" s="171" t="s">
        <v>877</v>
      </c>
      <c r="B14" s="172"/>
      <c r="C14" s="189"/>
      <c r="D14" s="189"/>
      <c r="E14" s="189"/>
      <c r="F14" s="189"/>
      <c r="G14" s="189"/>
      <c r="H14" s="189"/>
      <c r="I14" s="189"/>
      <c r="J14" s="189"/>
      <c r="K14" s="189"/>
      <c r="L14" s="168">
        <f t="shared" si="0"/>
        <v>0</v>
      </c>
      <c r="M14" s="199" t="str">
        <f t="shared" si="1"/>
        <v/>
      </c>
    </row>
    <row r="15" spans="1:16" ht="13.5" thickBot="1">
      <c r="A15" s="173" t="s">
        <v>109</v>
      </c>
      <c r="B15" s="174">
        <f t="shared" ref="B15:L15" si="2">B9+SUM(B11:B14)</f>
        <v>135000001</v>
      </c>
      <c r="C15" s="174">
        <f t="shared" si="2"/>
        <v>135000001</v>
      </c>
      <c r="D15" s="174">
        <f t="shared" si="2"/>
        <v>0</v>
      </c>
      <c r="E15" s="174">
        <f t="shared" si="2"/>
        <v>135000000</v>
      </c>
      <c r="F15" s="174">
        <f t="shared" si="2"/>
        <v>0</v>
      </c>
      <c r="G15" s="174">
        <f t="shared" si="2"/>
        <v>0</v>
      </c>
      <c r="H15" s="174">
        <f t="shared" si="2"/>
        <v>0</v>
      </c>
      <c r="I15" s="174">
        <f t="shared" si="2"/>
        <v>0</v>
      </c>
      <c r="J15" s="174">
        <f t="shared" si="2"/>
        <v>133000000</v>
      </c>
      <c r="K15" s="174">
        <f t="shared" si="2"/>
        <v>0</v>
      </c>
      <c r="L15" s="174">
        <f t="shared" si="2"/>
        <v>133000000</v>
      </c>
      <c r="M15" s="340">
        <f t="shared" si="1"/>
        <v>98.5</v>
      </c>
      <c r="N15" s="1039"/>
      <c r="O15" s="1039"/>
      <c r="P15" s="1039"/>
    </row>
    <row r="16" spans="1:16">
      <c r="A16" s="175"/>
      <c r="B16" s="176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13" ht="13.5" thickBot="1">
      <c r="A17" s="178" t="s">
        <v>110</v>
      </c>
      <c r="B17" s="179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</row>
    <row r="18" spans="1:13">
      <c r="A18" s="181" t="s">
        <v>111</v>
      </c>
      <c r="B18" s="163"/>
      <c r="C18" s="182"/>
      <c r="D18" s="182"/>
      <c r="E18" s="193"/>
      <c r="F18" s="182"/>
      <c r="G18" s="182"/>
      <c r="H18" s="182"/>
      <c r="I18" s="182"/>
      <c r="J18" s="182"/>
      <c r="K18" s="170"/>
      <c r="L18" s="183">
        <f t="shared" ref="L18:L23" si="3">+J18+K18</f>
        <v>0</v>
      </c>
      <c r="M18" s="197" t="str">
        <f t="shared" ref="M18:M24" si="4">IF((C18&lt;&gt;0),ROUND((L18/C18)*100,1),"")</f>
        <v/>
      </c>
    </row>
    <row r="19" spans="1:13">
      <c r="A19" s="184" t="s">
        <v>112</v>
      </c>
      <c r="B19" s="170">
        <v>126218224</v>
      </c>
      <c r="C19" s="170">
        <v>126218224</v>
      </c>
      <c r="D19" s="170"/>
      <c r="E19" s="170">
        <v>126218224</v>
      </c>
      <c r="F19" s="170"/>
      <c r="G19" s="170"/>
      <c r="H19" s="170"/>
      <c r="I19" s="170"/>
      <c r="J19" s="185">
        <v>6365240</v>
      </c>
      <c r="K19" s="170">
        <v>103191622</v>
      </c>
      <c r="L19" s="186">
        <f>J19+K19</f>
        <v>109556862</v>
      </c>
      <c r="M19" s="198">
        <f t="shared" si="4"/>
        <v>86.8</v>
      </c>
    </row>
    <row r="20" spans="1:13">
      <c r="A20" s="184" t="s">
        <v>113</v>
      </c>
      <c r="B20" s="170">
        <v>8781776</v>
      </c>
      <c r="C20" s="170">
        <v>8781776</v>
      </c>
      <c r="D20" s="170"/>
      <c r="E20" s="170">
        <v>8781776</v>
      </c>
      <c r="F20" s="170"/>
      <c r="G20" s="170"/>
      <c r="H20" s="170"/>
      <c r="I20" s="170"/>
      <c r="J20" s="185">
        <v>540000</v>
      </c>
      <c r="K20" s="185">
        <v>4033500</v>
      </c>
      <c r="L20" s="186">
        <f>J20+K20</f>
        <v>4573500</v>
      </c>
      <c r="M20" s="198">
        <f t="shared" si="4"/>
        <v>52.1</v>
      </c>
    </row>
    <row r="21" spans="1:13">
      <c r="A21" s="184" t="s">
        <v>114</v>
      </c>
      <c r="B21" s="170"/>
      <c r="C21" s="185"/>
      <c r="D21" s="185"/>
      <c r="E21" s="185"/>
      <c r="F21" s="185"/>
      <c r="G21" s="185"/>
      <c r="H21" s="185"/>
      <c r="I21" s="185"/>
      <c r="J21" s="185"/>
      <c r="K21" s="170"/>
      <c r="L21" s="186">
        <f t="shared" si="3"/>
        <v>0</v>
      </c>
      <c r="M21" s="198" t="str">
        <f t="shared" si="4"/>
        <v/>
      </c>
    </row>
    <row r="22" spans="1:13">
      <c r="A22" s="187"/>
      <c r="B22" s="170"/>
      <c r="C22" s="185"/>
      <c r="D22" s="185"/>
      <c r="E22" s="185"/>
      <c r="F22" s="185"/>
      <c r="G22" s="185"/>
      <c r="H22" s="185"/>
      <c r="I22" s="185"/>
      <c r="J22" s="185"/>
      <c r="K22" s="185"/>
      <c r="L22" s="186">
        <f t="shared" si="3"/>
        <v>0</v>
      </c>
      <c r="M22" s="198" t="str">
        <f t="shared" si="4"/>
        <v/>
      </c>
    </row>
    <row r="23" spans="1:13" ht="13.5" thickBot="1">
      <c r="A23" s="188"/>
      <c r="B23" s="172"/>
      <c r="C23" s="189"/>
      <c r="D23" s="189"/>
      <c r="E23" s="189"/>
      <c r="F23" s="189"/>
      <c r="G23" s="189"/>
      <c r="H23" s="189"/>
      <c r="I23" s="189"/>
      <c r="J23" s="189"/>
      <c r="K23" s="189"/>
      <c r="L23" s="186">
        <f t="shared" si="3"/>
        <v>0</v>
      </c>
      <c r="M23" s="199" t="str">
        <f t="shared" si="4"/>
        <v/>
      </c>
    </row>
    <row r="24" spans="1:13" ht="13.5" thickBot="1">
      <c r="A24" s="190" t="s">
        <v>115</v>
      </c>
      <c r="B24" s="174">
        <f t="shared" ref="B24:L24" si="5">SUM(B18:B23)</f>
        <v>135000000</v>
      </c>
      <c r="C24" s="174">
        <f t="shared" si="5"/>
        <v>135000000</v>
      </c>
      <c r="D24" s="174">
        <f t="shared" si="5"/>
        <v>0</v>
      </c>
      <c r="E24" s="174">
        <f t="shared" si="5"/>
        <v>135000000</v>
      </c>
      <c r="F24" s="174">
        <f t="shared" si="5"/>
        <v>0</v>
      </c>
      <c r="G24" s="174">
        <f t="shared" si="5"/>
        <v>0</v>
      </c>
      <c r="H24" s="174">
        <f t="shared" si="5"/>
        <v>0</v>
      </c>
      <c r="I24" s="174">
        <f t="shared" si="5"/>
        <v>0</v>
      </c>
      <c r="J24" s="174">
        <f t="shared" si="5"/>
        <v>6905240</v>
      </c>
      <c r="K24" s="174">
        <f t="shared" si="5"/>
        <v>107225122</v>
      </c>
      <c r="L24" s="174">
        <f t="shared" si="5"/>
        <v>114130362</v>
      </c>
      <c r="M24" s="340">
        <f t="shared" si="4"/>
        <v>84.5</v>
      </c>
    </row>
    <row r="25" spans="1:13">
      <c r="A25" s="693"/>
      <c r="B25" s="693"/>
      <c r="C25" s="693"/>
      <c r="D25" s="693"/>
      <c r="E25" s="693"/>
      <c r="F25" s="693"/>
      <c r="G25" s="693"/>
      <c r="H25" s="693"/>
      <c r="I25" s="693"/>
      <c r="J25" s="693"/>
      <c r="K25" s="693"/>
      <c r="L25" s="693"/>
      <c r="M25" s="693"/>
    </row>
    <row r="26" spans="1:13" ht="5.25" customHeight="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</row>
    <row r="27" spans="1:13" ht="15.75">
      <c r="A27" s="373" t="s">
        <v>874</v>
      </c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</row>
    <row r="28" spans="1:13" ht="12" customHeight="1" thickBo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356" t="s">
        <v>667</v>
      </c>
      <c r="M28" s="356"/>
    </row>
    <row r="29" spans="1:13" ht="13.5" thickBot="1">
      <c r="A29" s="366" t="s">
        <v>116</v>
      </c>
      <c r="B29" s="367"/>
      <c r="C29" s="367"/>
      <c r="D29" s="367"/>
      <c r="E29" s="367"/>
      <c r="F29" s="367"/>
      <c r="G29" s="367"/>
      <c r="H29" s="367"/>
      <c r="I29" s="367"/>
      <c r="J29" s="367"/>
      <c r="K29" s="192" t="s">
        <v>98</v>
      </c>
      <c r="L29" s="192" t="s">
        <v>99</v>
      </c>
      <c r="M29" s="192" t="s">
        <v>7</v>
      </c>
    </row>
    <row r="30" spans="1:13">
      <c r="A30" s="361" t="s">
        <v>215</v>
      </c>
      <c r="B30" s="362"/>
      <c r="C30" s="362"/>
      <c r="D30" s="362"/>
      <c r="E30" s="362"/>
      <c r="F30" s="362"/>
      <c r="G30" s="362"/>
      <c r="H30" s="362"/>
      <c r="I30" s="362"/>
      <c r="J30" s="362"/>
      <c r="K30" s="193"/>
      <c r="L30" s="194"/>
      <c r="M30" s="194"/>
    </row>
    <row r="31" spans="1:13" ht="13.5" thickBot="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195"/>
      <c r="L31" s="189"/>
      <c r="M31" s="189"/>
    </row>
    <row r="32" spans="1:13" ht="13.5" thickBot="1">
      <c r="A32" s="354" t="s">
        <v>117</v>
      </c>
      <c r="B32" s="355"/>
      <c r="C32" s="355"/>
      <c r="D32" s="355"/>
      <c r="E32" s="355"/>
      <c r="F32" s="355"/>
      <c r="G32" s="355"/>
      <c r="H32" s="355"/>
      <c r="I32" s="355"/>
      <c r="J32" s="355"/>
      <c r="K32" s="196">
        <f>SUM(K30:K31)</f>
        <v>0</v>
      </c>
      <c r="L32" s="196">
        <f>SUM(L30:L31)</f>
        <v>0</v>
      </c>
      <c r="M32" s="196">
        <f>SUM(M30:M31)</f>
        <v>0</v>
      </c>
    </row>
    <row r="48" spans="1:1">
      <c r="A48" s="28"/>
    </row>
  </sheetData>
  <mergeCells count="6">
    <mergeCell ref="B7:C7"/>
    <mergeCell ref="D7:E7"/>
    <mergeCell ref="F7:G7"/>
    <mergeCell ref="H7:I7"/>
    <mergeCell ref="B2:L2"/>
    <mergeCell ref="J4:M6"/>
  </mergeCells>
  <printOptions horizontalCentered="1"/>
  <pageMargins left="0.78740157480314965" right="0.78740157480314965" top="1.3779527559055118" bottom="0.78740157480314965" header="0.78740157480314965" footer="0.78740157480314965"/>
  <pageSetup paperSize="9" scale="80" orientation="landscape" r:id="rId1"/>
  <headerFooter alignWithMargins="0">
    <oddHeader>&amp;C&amp;"Times New Roman CE,Félkövér"&amp;12
Európai uniós támogatással megvalósuló projektek 
bevételei, kiadásai, hozzájárulások&amp;R&amp;"Times New Roman CE,Félkövér dőlt"&amp;11 5. melléklet a ../2025. (.....) önkormányzati rendelethez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54</vt:i4>
      </vt:variant>
      <vt:variant>
        <vt:lpstr>Névvel ellátott tartományok</vt:lpstr>
      </vt:variant>
      <vt:variant>
        <vt:i4>18</vt:i4>
      </vt:variant>
    </vt:vector>
  </HeadingPairs>
  <TitlesOfParts>
    <vt:vector size="72" baseType="lpstr">
      <vt:lpstr>1.1.sz.mell.</vt:lpstr>
      <vt:lpstr>1.2.sz.mell. </vt:lpstr>
      <vt:lpstr>1.3.sz.mell.</vt:lpstr>
      <vt:lpstr>1.4.sz.mell.</vt:lpstr>
      <vt:lpstr>2.1.sz.mell  </vt:lpstr>
      <vt:lpstr>2.2.sz.mell  </vt:lpstr>
      <vt:lpstr>3.sz.mell.</vt:lpstr>
      <vt:lpstr>4.sz.mell.</vt:lpstr>
      <vt:lpstr>5.1 sz. mell. </vt:lpstr>
      <vt:lpstr>5.2 sz mell.</vt:lpstr>
      <vt:lpstr>5.3 sz mell.</vt:lpstr>
      <vt:lpstr>6. sz. mell</vt:lpstr>
      <vt:lpstr>6.1.sz.mell.</vt:lpstr>
      <vt:lpstr>6.2.sz.mell.</vt:lpstr>
      <vt:lpstr>6.3.sz.mell.</vt:lpstr>
      <vt:lpstr>7.1. sz. mell</vt:lpstr>
      <vt:lpstr>7.2. sz. mell</vt:lpstr>
      <vt:lpstr>7.3. sz. mell</vt:lpstr>
      <vt:lpstr>8. sz. mell</vt:lpstr>
      <vt:lpstr>8.1.sz.mell.</vt:lpstr>
      <vt:lpstr>8.2.sz.mell.</vt:lpstr>
      <vt:lpstr>8.3.sz.mell.</vt:lpstr>
      <vt:lpstr>9. sz. mell.</vt:lpstr>
      <vt:lpstr>9.1.sz.mell.</vt:lpstr>
      <vt:lpstr>9.2.sz.mell.</vt:lpstr>
      <vt:lpstr>9.3.sz.mell.</vt:lpstr>
      <vt:lpstr>10. sz. mell.</vt:lpstr>
      <vt:lpstr>10.1.sz.mell.</vt:lpstr>
      <vt:lpstr>10.2.sz.mell.</vt:lpstr>
      <vt:lpstr>10.3.sz.mell.</vt:lpstr>
      <vt:lpstr>11.sz.mell.</vt:lpstr>
      <vt:lpstr>11.1.sz.mell.</vt:lpstr>
      <vt:lpstr>11.2.sz.mell.</vt:lpstr>
      <vt:lpstr>11.3.sz.mell.</vt:lpstr>
      <vt:lpstr>12.sz.mell.</vt:lpstr>
      <vt:lpstr>13. sz. mell</vt:lpstr>
      <vt:lpstr>14.sz.mell</vt:lpstr>
      <vt:lpstr>15.sz.mell.</vt:lpstr>
      <vt:lpstr>16.sz.mell.</vt:lpstr>
      <vt:lpstr>1.tájékoztató</vt:lpstr>
      <vt:lpstr>2. tájékoztató tábla</vt:lpstr>
      <vt:lpstr>3. tájékoztató tábla</vt:lpstr>
      <vt:lpstr>4. tájékoztató tábla</vt:lpstr>
      <vt:lpstr>5. tájékoztató tábla</vt:lpstr>
      <vt:lpstr>6. tájékoztató tábla</vt:lpstr>
      <vt:lpstr>7.1. tájékoztató tábla</vt:lpstr>
      <vt:lpstr>7.2. tájékoztató tábla</vt:lpstr>
      <vt:lpstr>7.3. tájékoztató tábla</vt:lpstr>
      <vt:lpstr>8. tájékoztató tábla</vt:lpstr>
      <vt:lpstr>9. tájékoztató tábla </vt:lpstr>
      <vt:lpstr>10. tájékoztató tábla</vt:lpstr>
      <vt:lpstr>11.tájékoztató tábla</vt:lpstr>
      <vt:lpstr>12.tájékoztató tábla</vt:lpstr>
      <vt:lpstr>Munka1</vt:lpstr>
      <vt:lpstr>'10. sz. mell.'!Nyomtatási_cím</vt:lpstr>
      <vt:lpstr>'3.sz.mell.'!Nyomtatási_cím</vt:lpstr>
      <vt:lpstr>'6. sz. mell'!Nyomtatási_cím</vt:lpstr>
      <vt:lpstr>'7.1. sz. mell'!Nyomtatási_cím</vt:lpstr>
      <vt:lpstr>'7.1. tájékoztató tábla'!Nyomtatási_cím</vt:lpstr>
      <vt:lpstr>'7.2. sz. mell'!Nyomtatási_cím</vt:lpstr>
      <vt:lpstr>'7.3. sz. mell'!Nyomtatási_cím</vt:lpstr>
      <vt:lpstr>'8. sz. mell'!Nyomtatási_cím</vt:lpstr>
      <vt:lpstr>'9. sz. mell.'!Nyomtatási_cím</vt:lpstr>
      <vt:lpstr>'1.1.sz.mell.'!Nyomtatási_terület</vt:lpstr>
      <vt:lpstr>'1.2.sz.mell. '!Nyomtatási_terület</vt:lpstr>
      <vt:lpstr>'1.3.sz.mell.'!Nyomtatási_terület</vt:lpstr>
      <vt:lpstr>'1.4.sz.mell.'!Nyomtatási_terület</vt:lpstr>
      <vt:lpstr>'1.tájékoztató'!Nyomtatási_terület</vt:lpstr>
      <vt:lpstr>'11.sz.mell.'!Nyomtatási_terület</vt:lpstr>
      <vt:lpstr>'12.sz.mell.'!Nyomtatási_terület</vt:lpstr>
      <vt:lpstr>'2.1.sz.mell  '!Nyomtatási_terület</vt:lpstr>
      <vt:lpstr>'9. sz. mell.'!Nyomtatási_terület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user01</cp:lastModifiedBy>
  <cp:lastPrinted>2025-05-22T13:08:36Z</cp:lastPrinted>
  <dcterms:created xsi:type="dcterms:W3CDTF">1999-10-30T10:30:45Z</dcterms:created>
  <dcterms:modified xsi:type="dcterms:W3CDTF">2025-05-23T05:32:32Z</dcterms:modified>
</cp:coreProperties>
</file>